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8C77C95C-4728-435E-8FFE-080D8670D50C}" xr6:coauthVersionLast="36" xr6:coauthVersionMax="36" xr10:uidLastSave="{00000000-0000-0000-0000-000000000000}"/>
  <bookViews>
    <workbookView xWindow="0" yWindow="0" windowWidth="23040" windowHeight="8970" tabRatio="833" xr2:uid="{00000000-000D-0000-FFFF-FFFF00000000}"/>
  </bookViews>
  <sheets>
    <sheet name="（別紙）計画・見込・実績" sheetId="7" r:id="rId1"/>
    <sheet name="(記入例)当月払いの場合" sheetId="9" r:id="rId2"/>
    <sheet name="(記入例)翌月払いの場合" sheetId="11" r:id="rId3"/>
  </sheets>
  <definedNames>
    <definedName name="_xlnm.Print_Area" localSheetId="1">'(記入例)当月払いの場合'!$A$1:$AS$69</definedName>
    <definedName name="_xlnm.Print_Area" localSheetId="2">'(記入例)翌月払いの場合'!$A$1:$AS$69</definedName>
    <definedName name="_xlnm.Print_Area" localSheetId="0">'（別紙）計画・見込・実績'!$A$1:$AS$70</definedName>
    <definedName name="_xlnm.Print_Titles" localSheetId="1">'(記入例)当月払いの場合'!$34:$37</definedName>
    <definedName name="_xlnm.Print_Titles" localSheetId="2">'(記入例)翌月払いの場合'!$34:$37</definedName>
    <definedName name="_xlnm.Print_Titles" localSheetId="0">'（別紙）計画・見込・実績'!$35:$38</definedName>
  </definedNames>
  <calcPr calcId="191029"/>
</workbook>
</file>

<file path=xl/calcChain.xml><?xml version="1.0" encoding="utf-8"?>
<calcChain xmlns="http://schemas.openxmlformats.org/spreadsheetml/2006/main">
  <c r="O41" i="7" l="1"/>
  <c r="M41" i="7"/>
  <c r="O46" i="7"/>
  <c r="M46" i="7"/>
  <c r="O49" i="7"/>
  <c r="M49" i="7"/>
  <c r="O54" i="7"/>
  <c r="M54" i="7"/>
  <c r="O57" i="7"/>
  <c r="M57" i="7"/>
  <c r="O62" i="7"/>
  <c r="M62" i="7"/>
  <c r="V55" i="9" l="1"/>
  <c r="V39" i="9"/>
  <c r="N61" i="9" l="1"/>
  <c r="N56" i="9"/>
  <c r="N53" i="9"/>
  <c r="N48" i="9"/>
  <c r="N45" i="9"/>
  <c r="N52" i="11"/>
  <c r="N53" i="11" s="1"/>
  <c r="O45" i="11" l="1"/>
  <c r="M45" i="11"/>
  <c r="O61" i="11"/>
  <c r="M61" i="11"/>
  <c r="N60" i="11"/>
  <c r="N61" i="11" s="1"/>
  <c r="O56" i="11"/>
  <c r="M56" i="11"/>
  <c r="AF55" i="11"/>
  <c r="AA55" i="11"/>
  <c r="AF57" i="11" s="1"/>
  <c r="V55" i="11"/>
  <c r="N55" i="11"/>
  <c r="N56" i="11" s="1"/>
  <c r="O53" i="11"/>
  <c r="M53" i="11"/>
  <c r="O48" i="11"/>
  <c r="M48" i="11"/>
  <c r="AA47" i="11"/>
  <c r="AF49" i="11" s="1"/>
  <c r="V47" i="11"/>
  <c r="AF47" i="11" s="1"/>
  <c r="N47" i="11"/>
  <c r="N48" i="11" s="1"/>
  <c r="N44" i="11"/>
  <c r="N45" i="11" s="1"/>
  <c r="O40" i="11"/>
  <c r="M40" i="11"/>
  <c r="AA39" i="11"/>
  <c r="V39" i="11"/>
  <c r="U62" i="11" s="1"/>
  <c r="N39" i="11"/>
  <c r="N40" i="11" s="1"/>
  <c r="AB35" i="11"/>
  <c r="Y35" i="11"/>
  <c r="W35" i="11"/>
  <c r="AS1" i="11"/>
  <c r="AS39" i="11" s="1"/>
  <c r="AA55" i="9"/>
  <c r="AF55" i="9"/>
  <c r="AA47" i="9"/>
  <c r="V47" i="9"/>
  <c r="AA39" i="9"/>
  <c r="AF39" i="9"/>
  <c r="O61" i="9"/>
  <c r="M61" i="9"/>
  <c r="N60" i="9"/>
  <c r="O56" i="9"/>
  <c r="M56" i="9"/>
  <c r="N55" i="9"/>
  <c r="AV55" i="9" s="1"/>
  <c r="O53" i="9"/>
  <c r="M53" i="9"/>
  <c r="N52" i="9"/>
  <c r="O48" i="9"/>
  <c r="M48" i="9"/>
  <c r="N47" i="9"/>
  <c r="AV47" i="9" s="1"/>
  <c r="O45" i="9"/>
  <c r="M45" i="9"/>
  <c r="N44" i="9"/>
  <c r="O40" i="9"/>
  <c r="M40" i="9"/>
  <c r="N39" i="9"/>
  <c r="N40" i="9" s="1"/>
  <c r="AF57" i="9"/>
  <c r="AF49" i="9"/>
  <c r="AF47" i="9"/>
  <c r="Z62" i="9"/>
  <c r="AB35" i="9"/>
  <c r="Y35" i="9"/>
  <c r="W35" i="9"/>
  <c r="AS1" i="9"/>
  <c r="AS39" i="9" s="1"/>
  <c r="N40" i="7"/>
  <c r="N41" i="7" s="1"/>
  <c r="N56" i="7"/>
  <c r="N57" i="7" s="1"/>
  <c r="AV47" i="11" l="1"/>
  <c r="AV48" i="11"/>
  <c r="Z62" i="11"/>
  <c r="AV55" i="11"/>
  <c r="AV39" i="9"/>
  <c r="AV39" i="11"/>
  <c r="AV56" i="11"/>
  <c r="AV40" i="11"/>
  <c r="AF41" i="11"/>
  <c r="AV49" i="11"/>
  <c r="AV50" i="11" s="1"/>
  <c r="AS55" i="11"/>
  <c r="AF39" i="11"/>
  <c r="AS47" i="11"/>
  <c r="U62" i="9"/>
  <c r="AV48" i="9"/>
  <c r="AV49" i="9" s="1"/>
  <c r="AV56" i="9"/>
  <c r="AV57" i="9" s="1"/>
  <c r="AV40" i="9"/>
  <c r="AV41" i="9" s="1"/>
  <c r="AF41" i="9"/>
  <c r="AS55" i="9"/>
  <c r="AS47" i="9"/>
  <c r="AV51" i="11" l="1"/>
  <c r="AV41" i="11"/>
  <c r="AV57" i="11"/>
  <c r="AV50" i="9"/>
  <c r="AV42" i="9"/>
  <c r="AV58" i="9"/>
  <c r="AI50" i="11" l="1"/>
  <c r="AV52" i="11"/>
  <c r="AI51" i="11" s="1"/>
  <c r="AV42" i="11"/>
  <c r="AV58" i="11"/>
  <c r="AV43" i="9"/>
  <c r="AV59" i="9"/>
  <c r="AV51" i="9"/>
  <c r="N61" i="7"/>
  <c r="AA56" i="7"/>
  <c r="AF58" i="7" s="1"/>
  <c r="V56" i="7"/>
  <c r="AF56" i="7" s="1"/>
  <c r="N53" i="7"/>
  <c r="N54" i="7" s="1"/>
  <c r="AA48" i="7"/>
  <c r="AF50" i="7" s="1"/>
  <c r="V48" i="7"/>
  <c r="AF48" i="7" s="1"/>
  <c r="N48" i="7"/>
  <c r="N45" i="7"/>
  <c r="AA40" i="7"/>
  <c r="V40" i="7"/>
  <c r="AB36" i="7"/>
  <c r="Y36" i="7"/>
  <c r="W36" i="7"/>
  <c r="AS1" i="7"/>
  <c r="AS48" i="7" s="1"/>
  <c r="AF52" i="11" l="1"/>
  <c r="AJ46" i="11" s="1"/>
  <c r="N62" i="7"/>
  <c r="AV57" i="7" s="1"/>
  <c r="N49" i="7"/>
  <c r="AV48" i="7" s="1"/>
  <c r="N46" i="7"/>
  <c r="AV40" i="7" s="1"/>
  <c r="AV44" i="9"/>
  <c r="AF44" i="9" s="1"/>
  <c r="AJ38" i="9" s="1"/>
  <c r="Z63" i="7"/>
  <c r="U63" i="7"/>
  <c r="AV59" i="11"/>
  <c r="AV43" i="11"/>
  <c r="AV52" i="9"/>
  <c r="AI51" i="9" s="1"/>
  <c r="AI42" i="9"/>
  <c r="AI43" i="9"/>
  <c r="AI58" i="9"/>
  <c r="AV60" i="9"/>
  <c r="AI59" i="9" s="1"/>
  <c r="AI50" i="9"/>
  <c r="AS56" i="7"/>
  <c r="AF40" i="7"/>
  <c r="AS40" i="7"/>
  <c r="AF42" i="7"/>
  <c r="AV56" i="7" l="1"/>
  <c r="AV58" i="7" s="1"/>
  <c r="AV59" i="7" s="1"/>
  <c r="AV49" i="7"/>
  <c r="AV50" i="7" s="1"/>
  <c r="AV51" i="7" s="1"/>
  <c r="AF60" i="9"/>
  <c r="AJ54" i="9" s="1"/>
  <c r="AF52" i="9"/>
  <c r="AJ46" i="9" s="1"/>
  <c r="AJ62" i="9" s="1"/>
  <c r="AI42" i="11"/>
  <c r="AV44" i="11"/>
  <c r="AI43" i="11" s="1"/>
  <c r="AI58" i="11"/>
  <c r="AV60" i="11"/>
  <c r="AI59" i="11" s="1"/>
  <c r="AV41" i="7"/>
  <c r="AV42" i="7" s="1"/>
  <c r="AF44" i="11" l="1"/>
  <c r="AJ38" i="11" s="1"/>
  <c r="AF60" i="11"/>
  <c r="AJ54" i="11" s="1"/>
  <c r="AV60" i="7"/>
  <c r="AV43" i="7"/>
  <c r="AV44" i="7" s="1"/>
  <c r="AV52" i="7"/>
  <c r="AJ62" i="11" l="1"/>
  <c r="AI51" i="7"/>
  <c r="AI43" i="7"/>
  <c r="AI59" i="7"/>
  <c r="AV53" i="7"/>
  <c r="AI52" i="7" s="1"/>
  <c r="AV61" i="7"/>
  <c r="AI60" i="7" s="1"/>
  <c r="AV45" i="7"/>
  <c r="AI44" i="7" s="1"/>
  <c r="AF61" i="7" l="1"/>
  <c r="AJ55" i="7" s="1"/>
  <c r="AF45" i="7"/>
  <c r="AJ39" i="7" s="1"/>
  <c r="AF53" i="7"/>
  <c r="AJ47" i="7" s="1"/>
  <c r="AJ63" i="7" l="1"/>
</calcChain>
</file>

<file path=xl/sharedStrings.xml><?xml version="1.0" encoding="utf-8"?>
<sst xmlns="http://schemas.openxmlformats.org/spreadsheetml/2006/main" count="632" uniqueCount="123">
  <si>
    <t>１　支給内容</t>
    <rPh sb="2" eb="4">
      <t>シキュウ</t>
    </rPh>
    <rPh sb="4" eb="6">
      <t>ナイヨウ</t>
    </rPh>
    <phoneticPr fontId="1"/>
  </si>
  <si>
    <t>２　支援計画</t>
    <rPh sb="2" eb="4">
      <t>シエン</t>
    </rPh>
    <rPh sb="4" eb="6">
      <t>ケイカク</t>
    </rPh>
    <phoneticPr fontId="1"/>
  </si>
  <si>
    <t>No.</t>
    <phoneticPr fontId="1"/>
  </si>
  <si>
    <t>氏名</t>
    <rPh sb="0" eb="2">
      <t>シメイ</t>
    </rPh>
    <phoneticPr fontId="1"/>
  </si>
  <si>
    <t>配属先所在地</t>
    <rPh sb="0" eb="3">
      <t>ハイゾクサキ</t>
    </rPh>
    <rPh sb="3" eb="6">
      <t>ショザイチ</t>
    </rPh>
    <phoneticPr fontId="1"/>
  </si>
  <si>
    <t>補助金額の積算</t>
    <rPh sb="0" eb="3">
      <t>ホジョキン</t>
    </rPh>
    <rPh sb="3" eb="4">
      <t>ガク</t>
    </rPh>
    <rPh sb="5" eb="7">
      <t>セキサン</t>
    </rPh>
    <phoneticPr fontId="1"/>
  </si>
  <si>
    <t>合計</t>
    <rPh sb="0" eb="2">
      <t>ゴウケイ</t>
    </rPh>
    <phoneticPr fontId="1"/>
  </si>
  <si>
    <t>円</t>
    <rPh sb="0" eb="1">
      <t>エン</t>
    </rPh>
    <phoneticPr fontId="1"/>
  </si>
  <si>
    <t>（</t>
    <phoneticPr fontId="1"/>
  </si>
  <si>
    <t>～</t>
    <phoneticPr fontId="1"/>
  </si>
  <si>
    <t>を当該年度とする）</t>
    <phoneticPr fontId="1"/>
  </si>
  <si>
    <t>(</t>
    <phoneticPr fontId="1"/>
  </si>
  <si>
    <t>円×</t>
    <phoneticPr fontId="1"/>
  </si>
  <si>
    <t>ヶ月）</t>
    <phoneticPr fontId="1"/>
  </si>
  <si>
    <t>正社員となった年月日</t>
    <rPh sb="0" eb="3">
      <t>セイシャイン</t>
    </rPh>
    <rPh sb="7" eb="10">
      <t>ネンガッピ</t>
    </rPh>
    <phoneticPr fontId="1"/>
  </si>
  <si>
    <t>奨学金の返済開始日</t>
    <rPh sb="0" eb="3">
      <t>ショウガクキン</t>
    </rPh>
    <rPh sb="4" eb="6">
      <t>ヘンサイ</t>
    </rPh>
    <rPh sb="6" eb="9">
      <t>カイシビ</t>
    </rPh>
    <phoneticPr fontId="1"/>
  </si>
  <si>
    <t>)</t>
    <phoneticPr fontId="1"/>
  </si>
  <si>
    <t>居住地（市町村）</t>
    <rPh sb="0" eb="3">
      <t>キョジュウチ</t>
    </rPh>
    <rPh sb="4" eb="7">
      <t>シチョウソン</t>
    </rPh>
    <phoneticPr fontId="1"/>
  </si>
  <si>
    <t>ｂ （㋺ / 2）</t>
    <phoneticPr fontId="1"/>
  </si>
  <si>
    <r>
      <t>円</t>
    </r>
    <r>
      <rPr>
        <sz val="9"/>
        <rFont val="ＭＳ Ｐ明朝"/>
        <family val="1"/>
        <charset val="128"/>
      </rPr>
      <t>（最大12ヶ月）</t>
    </r>
    <rPh sb="0" eb="1">
      <t>エン</t>
    </rPh>
    <rPh sb="2" eb="4">
      <t>サイダイ</t>
    </rPh>
    <rPh sb="7" eb="8">
      <t>ゲツ</t>
    </rPh>
    <phoneticPr fontId="1"/>
  </si>
  <si>
    <t>支 払 日</t>
    <phoneticPr fontId="1"/>
  </si>
  <si>
    <t>締　 　日</t>
    <phoneticPr fontId="1"/>
  </si>
  <si>
    <t>支給回数</t>
    <rPh sb="0" eb="2">
      <t>シキュウ</t>
    </rPh>
    <rPh sb="2" eb="4">
      <t>カイスウ</t>
    </rPh>
    <phoneticPr fontId="1"/>
  </si>
  <si>
    <t>支給額：</t>
    <rPh sb="0" eb="3">
      <t>シキュウガク</t>
    </rPh>
    <phoneticPr fontId="1"/>
  </si>
  <si>
    <t>支給期間：</t>
    <rPh sb="0" eb="2">
      <t>シキュウ</t>
    </rPh>
    <rPh sb="2" eb="4">
      <t>キカン</t>
    </rPh>
    <phoneticPr fontId="1"/>
  </si>
  <si>
    <t>旧姓：</t>
    <rPh sb="0" eb="2">
      <t>キュウセイ</t>
    </rPh>
    <phoneticPr fontId="1"/>
  </si>
  <si>
    <t>a　{（㋑ - １万円）/ 2}</t>
    <rPh sb="10" eb="11">
      <t>エン</t>
    </rPh>
    <phoneticPr fontId="1"/>
  </si>
  <si>
    <t>正社員となった月を１箇月目とし、72箇月目となる月まで支給する。ただし、令和2年4月以降に奨学金の返済猶予期間がある場合は、初回の返済日の属する月を1箇月目とし、72箇月目となる月まで支給する。</t>
    <rPh sb="0" eb="3">
      <t>セイシャイン</t>
    </rPh>
    <rPh sb="7" eb="8">
      <t>ツキ</t>
    </rPh>
    <rPh sb="10" eb="12">
      <t>カゲツ</t>
    </rPh>
    <rPh sb="12" eb="13">
      <t>メ</t>
    </rPh>
    <rPh sb="18" eb="20">
      <t>カゲツ</t>
    </rPh>
    <rPh sb="20" eb="21">
      <t>メ</t>
    </rPh>
    <rPh sb="24" eb="25">
      <t>ツキ</t>
    </rPh>
    <rPh sb="27" eb="29">
      <t>シキュウ</t>
    </rPh>
    <rPh sb="36" eb="38">
      <t>レイワ</t>
    </rPh>
    <rPh sb="39" eb="40">
      <t>ネン</t>
    </rPh>
    <rPh sb="41" eb="42">
      <t>ガツ</t>
    </rPh>
    <rPh sb="42" eb="44">
      <t>イコウ</t>
    </rPh>
    <rPh sb="45" eb="48">
      <t>ショウガクキン</t>
    </rPh>
    <rPh sb="49" eb="51">
      <t>ヘンサイ</t>
    </rPh>
    <rPh sb="51" eb="53">
      <t>ユウヨ</t>
    </rPh>
    <rPh sb="53" eb="55">
      <t>キカン</t>
    </rPh>
    <rPh sb="58" eb="60">
      <t>バアイ</t>
    </rPh>
    <rPh sb="62" eb="64">
      <t>ショカイ</t>
    </rPh>
    <rPh sb="65" eb="68">
      <t>ヘンサイビ</t>
    </rPh>
    <rPh sb="69" eb="70">
      <t>ゾク</t>
    </rPh>
    <rPh sb="72" eb="73">
      <t>ツキ</t>
    </rPh>
    <rPh sb="75" eb="77">
      <t>カゲツ</t>
    </rPh>
    <rPh sb="77" eb="78">
      <t>メ</t>
    </rPh>
    <rPh sb="83" eb="85">
      <t>カゲツ</t>
    </rPh>
    <rPh sb="85" eb="86">
      <t>メ</t>
    </rPh>
    <rPh sb="89" eb="90">
      <t>ツキ</t>
    </rPh>
    <rPh sb="92" eb="94">
      <t>シキュウ</t>
    </rPh>
    <phoneticPr fontId="1"/>
  </si>
  <si>
    <t>京都市</t>
    <rPh sb="0" eb="2">
      <t>キョウト</t>
    </rPh>
    <rPh sb="2" eb="3">
      <t>シ</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</si>
  <si>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</si>
  <si>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京都市下京区○○町1-2</t>
    <rPh sb="0" eb="2">
      <t>キョウト</t>
    </rPh>
    <rPh sb="2" eb="3">
      <t>シ</t>
    </rPh>
    <rPh sb="3" eb="5">
      <t>シモギョウ</t>
    </rPh>
    <rPh sb="5" eb="6">
      <t>ク</t>
    </rPh>
    <rPh sb="8" eb="9">
      <t>チョウ</t>
    </rPh>
    <phoneticPr fontId="1"/>
  </si>
  <si>
    <t>ヶ月</t>
    <rPh sb="1" eb="2">
      <t>ゲツ</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</si>
  <si>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</si>
  <si>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</si>
  <si>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</si>
  <si>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を報告します。</t>
    <rPh sb="1" eb="3">
      <t>ホウコク</t>
    </rPh>
    <phoneticPr fontId="1"/>
  </si>
  <si>
    <t>遂行状況報告書</t>
    <rPh sb="0" eb="2">
      <t>スイコウ</t>
    </rPh>
    <rPh sb="2" eb="4">
      <t>ジョウキョウ</t>
    </rPh>
    <rPh sb="4" eb="7">
      <t>ホウコクショ</t>
    </rPh>
    <phoneticPr fontId="1"/>
  </si>
  <si>
    <t>手当等の年間支給㋺</t>
    <phoneticPr fontId="1"/>
  </si>
  <si>
    <t>〔実施団体名〕</t>
    <phoneticPr fontId="1"/>
  </si>
  <si>
    <t>奨学金名</t>
    <rPh sb="0" eb="3">
      <t>ショウガクキン</t>
    </rPh>
    <rPh sb="3" eb="4">
      <t>メイ</t>
    </rPh>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</si>
  <si>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</si>
  <si>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当初</t>
    <rPh sb="0" eb="2">
      <t>トウショ</t>
    </rPh>
    <phoneticPr fontId="1"/>
  </si>
  <si>
    <t>回目）</t>
    <rPh sb="0" eb="2">
      <t>カイメ</t>
    </rPh>
    <phoneticPr fontId="1"/>
  </si>
  <si>
    <t>変更（</t>
    <phoneticPr fontId="1"/>
  </si>
  <si>
    <t>{</t>
    <phoneticPr fontId="1"/>
  </si>
  <si>
    <t>}</t>
    <phoneticPr fontId="1"/>
  </si>
  <si>
    <t>年度中の追加変更</t>
    <rPh sb="0" eb="2">
      <t>ネンド</t>
    </rPh>
    <rPh sb="2" eb="3">
      <t>チュウ</t>
    </rPh>
    <rPh sb="4" eb="6">
      <t>ツイカ</t>
    </rPh>
    <rPh sb="6" eb="8">
      <t>ヘンコウ</t>
    </rPh>
    <phoneticPr fontId="1"/>
  </si>
  <si>
    <t>ｃ (1月目～36月目:月額7,500円)</t>
    <rPh sb="4" eb="6">
      <t>ツキメ</t>
    </rPh>
    <rPh sb="9" eb="10">
      <t>ツキ</t>
    </rPh>
    <rPh sb="10" eb="11">
      <t>メ</t>
    </rPh>
    <rPh sb="12" eb="13">
      <t>ゲツ</t>
    </rPh>
    <rPh sb="13" eb="14">
      <t>ガク</t>
    </rPh>
    <rPh sb="19" eb="20">
      <t>エン</t>
    </rPh>
    <phoneticPr fontId="1"/>
  </si>
  <si>
    <t xml:space="preserve">  (37月目～72月目:月額5,000円)</t>
    <rPh sb="3" eb="5">
      <t>ツキメ</t>
    </rPh>
    <rPh sb="8" eb="10">
      <t>ツキメ</t>
    </rPh>
    <rPh sb="11" eb="13">
      <t>ゲツガク</t>
    </rPh>
    <rPh sb="18" eb="19">
      <t>エン</t>
    </rPh>
    <phoneticPr fontId="1"/>
  </si>
  <si>
    <t>前年度と変更あり</t>
    <rPh sb="0" eb="3">
      <t>ゼンネンド</t>
    </rPh>
    <rPh sb="4" eb="6">
      <t>ヘンコウ</t>
    </rPh>
    <phoneticPr fontId="1"/>
  </si>
  <si>
    <t>次の</t>
    <rPh sb="0" eb="1">
      <t>ツギ</t>
    </rPh>
    <phoneticPr fontId="1"/>
  </si>
  <si>
    <t>当社に在籍している（いた）こと
下記のとおり規程に基づいて手当等を支払う予定であること</t>
    <rPh sb="36" eb="38">
      <t>ヨテイ</t>
    </rPh>
    <phoneticPr fontId="1"/>
  </si>
  <si>
    <t>当社に在籍している（いた）こと
下記のとおり規程に基づいて手当等を支払ったこと</t>
    <phoneticPr fontId="1"/>
  </si>
  <si>
    <t>支給名目（手当の名称）</t>
    <rPh sb="0" eb="2">
      <t>シキュウ</t>
    </rPh>
    <rPh sb="2" eb="4">
      <t>メイモク</t>
    </rPh>
    <rPh sb="5" eb="7">
      <t>テアテ</t>
    </rPh>
    <rPh sb="8" eb="10">
      <t>メイショウ</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</si>
  <si>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</si>
  <si>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</si>
  <si>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</si>
  <si>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</si>
  <si>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</si>
  <si>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r>
      <t>年間支給回数・時期(締日・支払日・休日の取扱い)</t>
    </r>
    <r>
      <rPr>
        <sz val="8"/>
        <rFont val="ＭＳ 明朝"/>
        <family val="1"/>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</si>
  <si>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翌月払い
✔　</t>
    </r>
    <r>
      <rPr>
        <sz val="8"/>
        <rFont val="ＭＳ Ｐ明朝"/>
        <family val="1"/>
        <charset val="128"/>
      </rPr>
      <t>注２</t>
    </r>
    <rPh sb="6" eb="7">
      <t>チュウ</t>
    </rPh>
    <rPh sb="7" eb="8">
      <t>チュウ</t>
    </rPh>
    <phoneticPr fontId="1"/>
  </si>
  <si>
    <r>
      <t>従業員１人当たりの１回の支給額および支給期間(規程抜粋)　</t>
    </r>
    <r>
      <rPr>
        <sz val="8"/>
        <rFont val="ＭＳ 明朝"/>
        <family val="1"/>
        <charset val="128"/>
      </rPr>
      <t>注４・注５</t>
    </r>
    <rPh sb="18" eb="20">
      <t>シキュウ</t>
    </rPh>
    <rPh sb="20" eb="22">
      <t>キカン</t>
    </rPh>
    <rPh sb="23" eb="25">
      <t>キテイ</t>
    </rPh>
    <rPh sb="29" eb="30">
      <t>チュウ</t>
    </rPh>
    <rPh sb="32" eb="33">
      <t>チュウ</t>
    </rPh>
    <phoneticPr fontId="1"/>
  </si>
  <si>
    <r>
      <t>休日の取り扱い　</t>
    </r>
    <r>
      <rPr>
        <sz val="8"/>
        <rFont val="ＭＳ Ｐ明朝"/>
        <family val="1"/>
        <charset val="128"/>
      </rPr>
      <t>注３</t>
    </r>
    <rPh sb="0" eb="2">
      <t>キュウジツ</t>
    </rPh>
    <rPh sb="3" eb="4">
      <t>ト</t>
    </rPh>
    <rPh sb="5" eb="6">
      <t>アツカ</t>
    </rPh>
    <rPh sb="8" eb="9">
      <t>チュウ</t>
    </rPh>
    <phoneticPr fontId="1"/>
  </si>
  <si>
    <t>正社員となった年月日</t>
  </si>
  <si>
    <t>a　{（㋑ - １万円）/ 2}</t>
  </si>
  <si>
    <t>円</t>
  </si>
  <si>
    <t>(</t>
  </si>
  <si>
    <t>ヶ月</t>
  </si>
  <si>
    <t>)</t>
  </si>
  <si>
    <t>円×</t>
  </si>
  <si>
    <t>（</t>
  </si>
  <si>
    <t>ｂ （㋺ / 2）</t>
  </si>
  <si>
    <t>奨学金の返済開始日</t>
  </si>
  <si>
    <t>上下のいずれか短い月数（最大12ヶ月）×月額をC欄に記載</t>
  </si>
  <si>
    <t>ヶ月）</t>
  </si>
  <si>
    <t>年度中の追加変更</t>
  </si>
  <si>
    <t>旧姓：</t>
  </si>
  <si>
    <t>事業計画書</t>
    <rPh sb="0" eb="2">
      <t>ジギョウ</t>
    </rPh>
    <rPh sb="2" eb="4">
      <t>ケイカク</t>
    </rPh>
    <rPh sb="4" eb="5">
      <t>ショ</t>
    </rPh>
    <phoneticPr fontId="1"/>
  </si>
  <si>
    <t>前年度と変更あり</t>
    <phoneticPr fontId="1"/>
  </si>
  <si>
    <r>
      <t xml:space="preserve">支援対象期間
</t>
    </r>
    <r>
      <rPr>
        <sz val="7"/>
        <rFont val="ＭＳ Ｐ明朝"/>
        <family val="1"/>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</si>
  <si>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t>✔</t>
  </si>
  <si>
    <t>　</t>
  </si>
  <si>
    <t>1.計画　・　2.見込　・　3.実績　</t>
    <rPh sb="2" eb="4">
      <t>ケイカク</t>
    </rPh>
    <rPh sb="9" eb="11">
      <t>ミコミ</t>
    </rPh>
    <rPh sb="16" eb="18">
      <t>ジッセキ</t>
    </rPh>
    <phoneticPr fontId="1"/>
  </si>
  <si>
    <t>※該当の□に✔を記入してください。</t>
  </si>
  <si>
    <t>□□　■■</t>
    <phoneticPr fontId="1"/>
  </si>
  <si>
    <t>○○</t>
    <phoneticPr fontId="1"/>
  </si>
  <si>
    <t>△△　▲▲</t>
    <phoneticPr fontId="1"/>
  </si>
  <si>
    <t>○○　●●</t>
    <phoneticPr fontId="1"/>
  </si>
  <si>
    <t>宇治市</t>
    <rPh sb="0" eb="3">
      <t>ウジシ</t>
    </rPh>
    <phoneticPr fontId="1"/>
  </si>
  <si>
    <t>大阪市</t>
    <rPh sb="0" eb="3">
      <t>オオサカシ</t>
    </rPh>
    <phoneticPr fontId="1"/>
  </si>
  <si>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</si>
  <si>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</si>
  <si>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当月25日</t>
    <rPh sb="0" eb="2">
      <t>トウゲツ</t>
    </rPh>
    <rPh sb="4" eb="5">
      <t>ニチ</t>
    </rPh>
    <phoneticPr fontId="1"/>
  </si>
  <si>
    <t>前営業日に繰り上げ</t>
    <rPh sb="0" eb="1">
      <t>ゼン</t>
    </rPh>
    <rPh sb="1" eb="4">
      <t>エイギョウビ</t>
    </rPh>
    <rPh sb="5" eb="6">
      <t>ク</t>
    </rPh>
    <rPh sb="7" eb="8">
      <t>ア</t>
    </rPh>
    <phoneticPr fontId="1"/>
  </si>
  <si>
    <t>正社員となってから1箇月目～36箇月目までは月額15,000円、37箇月目～72箇月目までは月額　10,000円とする。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34" eb="36">
      <t>カゲツ</t>
    </rPh>
    <rPh sb="36" eb="37">
      <t>メ</t>
    </rPh>
    <rPh sb="40" eb="42">
      <t>カゲツ</t>
    </rPh>
    <rPh sb="42" eb="43">
      <t>メ</t>
    </rPh>
    <rPh sb="46" eb="48">
      <t>ゲツガク</t>
    </rPh>
    <rPh sb="55" eb="56">
      <t>エン</t>
    </rPh>
    <rPh sb="65" eb="67">
      <t>ホンニン</t>
    </rPh>
    <rPh sb="68" eb="71">
      <t>ショウガクキン</t>
    </rPh>
    <rPh sb="71" eb="73">
      <t>ヘンサイ</t>
    </rPh>
    <rPh sb="73" eb="75">
      <t>ゲツガク</t>
    </rPh>
    <rPh sb="76" eb="77">
      <t>コ</t>
    </rPh>
    <rPh sb="80" eb="82">
      <t>シキュウ</t>
    </rPh>
    <rPh sb="83" eb="84">
      <t>オコナ</t>
    </rPh>
    <phoneticPr fontId="1"/>
  </si>
  <si>
    <t>独立行政法人日本学生支援機構</t>
    <phoneticPr fontId="1"/>
  </si>
  <si>
    <t>第一種奨学金
第二種奨学金</t>
    <phoneticPr fontId="1"/>
  </si>
  <si>
    <t>第一種奨学金</t>
    <phoneticPr fontId="1"/>
  </si>
  <si>
    <t>第二種奨学金</t>
    <phoneticPr fontId="1"/>
  </si>
  <si>
    <t>当該年度末：</t>
    <rPh sb="0" eb="4">
      <t>トウガイネンド</t>
    </rPh>
    <rPh sb="4" eb="5">
      <t>マツ</t>
    </rPh>
    <phoneticPr fontId="1"/>
  </si>
  <si>
    <t>ヶ月目</t>
    <rPh sb="1" eb="2">
      <t>ゲツ</t>
    </rPh>
    <rPh sb="2" eb="3">
      <t>メ</t>
    </rPh>
    <phoneticPr fontId="1"/>
  </si>
  <si>
    <t>支援対象期間：</t>
    <rPh sb="0" eb="2">
      <t>シエン</t>
    </rPh>
    <rPh sb="2" eb="4">
      <t>タイショウ</t>
    </rPh>
    <rPh sb="4" eb="6">
      <t>キカン</t>
    </rPh>
    <phoneticPr fontId="1"/>
  </si>
  <si>
    <t>当該年度：</t>
    <rPh sb="0" eb="4">
      <t>トウガイネンド</t>
    </rPh>
    <phoneticPr fontId="1"/>
  </si>
  <si>
    <t>当該年度初月：</t>
    <rPh sb="0" eb="4">
      <t>トウガイネンド</t>
    </rPh>
    <rPh sb="4" eb="6">
      <t>ショゲツ</t>
    </rPh>
    <phoneticPr fontId="1"/>
  </si>
  <si>
    <t>ヶ月目</t>
    <rPh sb="1" eb="3">
      <t>ゲツメ</t>
    </rPh>
    <phoneticPr fontId="1"/>
  </si>
  <si>
    <t>1～36月：</t>
    <rPh sb="4" eb="5">
      <t>ツキ</t>
    </rPh>
    <phoneticPr fontId="1"/>
  </si>
  <si>
    <t>37～72月：</t>
    <rPh sb="5" eb="6">
      <t>ツキ</t>
    </rPh>
    <phoneticPr fontId="1"/>
  </si>
  <si>
    <t>翌月25日</t>
    <rPh sb="0" eb="2">
      <t>ヨクゲツ</t>
    </rPh>
    <rPh sb="4" eb="5">
      <t>ニチ</t>
    </rPh>
    <phoneticPr fontId="1"/>
  </si>
  <si>
    <t>２５日</t>
    <rPh sb="2" eb="3">
      <t>ニチ</t>
    </rPh>
    <phoneticPr fontId="1"/>
  </si>
  <si>
    <t>１０日</t>
    <rPh sb="2" eb="3">
      <t>ニチ</t>
    </rPh>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</si>
  <si>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</si>
  <si>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事業報告書</t>
    <rPh sb="0" eb="2">
      <t>ジギョウ</t>
    </rPh>
    <rPh sb="2" eb="5">
      <t>ホウコクショ</t>
    </rPh>
    <phoneticPr fontId="1"/>
  </si>
  <si>
    <t>先掛返還　　　　　　・　　　　　繰上返還</t>
    <phoneticPr fontId="1"/>
  </si>
  <si>
    <t>注６）　「繰上返還」とは、返還期日が到来していない割賦金を繰り上げて返還する方法であり、「先掛返還」とは、返還期日が到来していない割賦金を前もって入金する方法です。</t>
    <rPh sb="0" eb="1">
      <t>チュウ</t>
    </rPh>
    <rPh sb="38" eb="40">
      <t>ホウホウ</t>
    </rPh>
    <rPh sb="77" eb="79">
      <t>ホウホウ</t>
    </rPh>
    <phoneticPr fontId="1"/>
  </si>
  <si>
    <r>
      <t xml:space="preserve">申請年度の返済額㋑
</t>
    </r>
    <r>
      <rPr>
        <sz val="9"/>
        <rFont val="ＭＳ Ｐ明朝"/>
        <family val="1"/>
        <charset val="128"/>
      </rPr>
      <t>　　　　　　　　　　　　　注１</t>
    </r>
    <rPh sb="23" eb="24">
      <t>チュウ</t>
    </rPh>
    <phoneticPr fontId="1"/>
  </si>
  <si>
    <t>注1：先掛返還の場合は、本来本人が返済する年間返済額を記入してください。</t>
    <rPh sb="0" eb="1">
      <t>チュウ</t>
    </rPh>
    <rPh sb="21" eb="23">
      <t>ネンカン</t>
    </rPh>
    <rPh sb="27" eb="29">
      <t>キニュウ</t>
    </rPh>
    <phoneticPr fontId="1"/>
  </si>
  <si>
    <t>注６）　「繰上返還」とは、返還期日が到来していない割賦金を繰り上げて返還する方法であり、「先掛返還」とは、返還期日が到来していない割賦金を前もって入金する方法です。</t>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</si>
  <si>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4">
      <t>エンミマン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</si>
  <si>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補助金額の積算は、以下のabcのいずれか低い額となります。（１円未満切り捨て）
a:（申請年度の返済予定額（先掛返還の場合は、本来本人が返済する年間返済額）（４月～３月）－１万円）÷２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4">
      <t>エンミマン</t>
    </rPh>
    <rPh sb="95" eb="97">
      <t>ホジョ</t>
    </rPh>
    <rPh sb="101" eb="103">
      <t>キギョウ</t>
    </rPh>
    <rPh sb="105" eb="107">
      <t>シンセイ</t>
    </rPh>
    <rPh sb="107" eb="109">
      <t>ネンド</t>
    </rPh>
    <rPh sb="113" eb="115">
      <t>テアテ</t>
    </rPh>
    <rPh sb="115" eb="116">
      <t>ナド</t>
    </rPh>
    <rPh sb="119" eb="121">
      <t>シキュウ</t>
    </rPh>
    <rPh sb="123" eb="124">
      <t>ガク</t>
    </rPh>
    <rPh sb="129" eb="132">
      <t>セイシャイン</t>
    </rPh>
    <rPh sb="136" eb="137">
      <t>ニチ</t>
    </rPh>
    <rPh sb="137" eb="139">
      <t>イコウ</t>
    </rPh>
    <rPh sb="140" eb="141">
      <t>ムカ</t>
    </rPh>
    <rPh sb="143" eb="145">
      <t>ショカイ</t>
    </rPh>
    <rPh sb="145" eb="147">
      <t>キュウヨ</t>
    </rPh>
    <rPh sb="147" eb="150">
      <t>シキュウビ</t>
    </rPh>
    <rPh sb="151" eb="152">
      <t>ゾク</t>
    </rPh>
    <rPh sb="154" eb="155">
      <t>ツキ</t>
    </rPh>
    <rPh sb="157" eb="159">
      <t>カゲツ</t>
    </rPh>
    <rPh sb="159" eb="160">
      <t>メ</t>
    </rPh>
    <rPh sb="165" eb="167">
      <t>カゲツ</t>
    </rPh>
    <rPh sb="167" eb="168">
      <t>メ</t>
    </rPh>
    <rPh sb="171" eb="173">
      <t>ゲツガク</t>
    </rPh>
    <rPh sb="178" eb="179">
      <t>エン</t>
    </rPh>
    <rPh sb="182" eb="184">
      <t>カゲツ</t>
    </rPh>
    <rPh sb="184" eb="185">
      <t>メ</t>
    </rPh>
    <rPh sb="189" eb="191">
      <t>カゲツ</t>
    </rPh>
    <rPh sb="191" eb="192">
      <t>メ</t>
    </rPh>
    <rPh sb="195" eb="197">
      <t>ゲツガク</t>
    </rPh>
    <rPh sb="202" eb="203">
      <t>エン</t>
    </rPh>
    <rPh sb="206" eb="208">
      <t>トウガイ</t>
    </rPh>
    <rPh sb="208" eb="210">
      <t>ネンド</t>
    </rPh>
    <rPh sb="211" eb="214">
      <t>セイシャイン</t>
    </rPh>
    <rPh sb="218" eb="219">
      <t>ツキ</t>
    </rPh>
    <rPh sb="220" eb="222">
      <t>ゴウケイ</t>
    </rPh>
    <rPh sb="223" eb="224">
      <t>ガク</t>
    </rPh>
    <rPh sb="232" eb="234">
      <t>シエン</t>
    </rPh>
    <rPh sb="234" eb="237">
      <t>タイショウシャ</t>
    </rPh>
    <rPh sb="238" eb="241">
      <t>セイシャイン</t>
    </rPh>
    <rPh sb="245" eb="246">
      <t>ニチ</t>
    </rPh>
    <rPh sb="247" eb="248">
      <t>ゾク</t>
    </rPh>
    <rPh sb="250" eb="251">
      <t>ツキ</t>
    </rPh>
    <rPh sb="252" eb="254">
      <t>ヘンサイ</t>
    </rPh>
    <rPh sb="254" eb="256">
      <t>ユウヨ</t>
    </rPh>
    <rPh sb="256" eb="258">
      <t>キカン</t>
    </rPh>
    <rPh sb="261" eb="263">
      <t>バアイ</t>
    </rPh>
    <rPh sb="265" eb="267">
      <t>ショカイ</t>
    </rPh>
    <rPh sb="267" eb="269">
      <t>ヘンサイ</t>
    </rPh>
    <rPh sb="269" eb="270">
      <t>ニチ</t>
    </rPh>
    <rPh sb="284" eb="285">
      <t>ゾク</t>
    </rPh>
    <rPh sb="287" eb="288">
      <t>ツキ</t>
    </rPh>
    <rPh sb="290" eb="292">
      <t>カゲツ</t>
    </rPh>
    <rPh sb="292" eb="293">
      <t>メ</t>
    </rPh>
    <rPh sb="296" eb="298">
      <t>サンシュツ</t>
    </rPh>
    <phoneticPr fontId="1"/>
  </si>
  <si>
    <t>人については、令和６年２月２９日現在、</t>
    <rPh sb="0" eb="1">
      <t>ニン</t>
    </rPh>
    <rPh sb="7" eb="9">
      <t>レイワ</t>
    </rPh>
    <rPh sb="10" eb="11">
      <t>ネン</t>
    </rPh>
    <rPh sb="12" eb="13">
      <t>ガツ</t>
    </rPh>
    <rPh sb="15" eb="16">
      <t>ニチ</t>
    </rPh>
    <rPh sb="16" eb="18">
      <t>ゲンザイ</t>
    </rPh>
    <phoneticPr fontId="1"/>
  </si>
  <si>
    <t>人については、令和６年３月３１日現在、</t>
    <rPh sb="0" eb="1">
      <t>ニン</t>
    </rPh>
    <rPh sb="7" eb="9">
      <t>レイワ</t>
    </rPh>
    <rPh sb="10" eb="11">
      <t>ネン</t>
    </rPh>
    <rPh sb="12" eb="13">
      <t>ガツ</t>
    </rPh>
    <rPh sb="15" eb="16">
      <t>ニチ</t>
    </rPh>
    <rPh sb="16" eb="18">
      <t>ゲンザイ</t>
    </rPh>
    <phoneticPr fontId="1"/>
  </si>
  <si>
    <r>
      <t xml:space="preserve">代理返済の方法 </t>
    </r>
    <r>
      <rPr>
        <sz val="8"/>
        <rFont val="ＭＳ Ｐ明朝"/>
        <family val="1"/>
        <charset val="128"/>
      </rPr>
      <t>注6</t>
    </r>
    <rPh sb="8" eb="9">
      <t>チュウ</t>
    </rPh>
    <phoneticPr fontId="1"/>
  </si>
  <si>
    <t>別紙（代理返済）</t>
    <rPh sb="0" eb="2">
      <t>ベッシ</t>
    </rPh>
    <rPh sb="3" eb="5">
      <t>ダイリ</t>
    </rPh>
    <rPh sb="5" eb="7">
      <t>ヘンサイ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</si>
</sst>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2"/>
      <charset val="128"/>
      <scheme val="minor"/>
    </font>
    <font>
      <sz val="9"/>
      <name val="ＭＳ Ｐ明朝"/>
      <family val="1"/>
      <charset val="128"/>
    </font>
    <font>
      <sz val="11"/>
      <color theme="1"/>
      <name val="ＭＳ Ｐゴシック"/>
      <family val="2"/>
      <charset val="128"/>
      <scheme val="minor"/>
    </font>
    <font>
      <sz val="10"/>
      <name val="ＭＳ Ｐ明朝"/>
      <family val="1"/>
      <charset val="128"/>
    </font>
    <font>
      <b/>
      <sz val="9"/>
      <name val="ＭＳ Ｐゴシック"/>
      <family val="3"/>
      <charset val="128"/>
      <scheme val="major"/>
    </font>
    <font>
      <sz val="14"/>
      <name val="ＭＳ Ｐ明朝"/>
      <family val="1"/>
      <charset val="128"/>
    </font>
    <font>
      <b/>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sz val="8"/>
      <name val="ＭＳ Ｐ明朝"/>
      <family val="1"/>
      <charset val="128"/>
    </font>
    <font>
      <sz val="10"/>
      <color rgb="FF0070C0"/>
      <name val="ＭＳ Ｐ明朝"/>
      <family val="1"/>
      <charset val="128"/>
    </font>
    <font>
      <sz val="9"/>
      <color rgb="FF0070C0"/>
      <name val="ＭＳ Ｐ明朝"/>
      <family val="1"/>
      <charset val="128"/>
    </font>
    <font>
      <sz val="11"/>
      <color rgb="FF0070C0"/>
      <name val="ＭＳ Ｐ明朝"/>
      <family val="1"/>
      <charset val="128"/>
    </font>
    <font>
      <b/>
      <sz val="12"/>
      <name val="ＭＳ Ｐ明朝"/>
      <family val="1"/>
      <charset val="128"/>
    </font>
    <font>
      <sz val="36"/>
      <name val="ＭＳ Ｐ明朝"/>
      <family val="1"/>
      <charset val="128"/>
    </font>
    <font>
      <sz val="8"/>
      <name val="ＭＳ 明朝"/>
      <family val="1"/>
      <charset val="128"/>
    </font>
    <font>
      <sz val="16"/>
      <name val="ＭＳ Ｐ明朝"/>
      <family val="1"/>
      <charset val="128"/>
    </font>
    <font>
      <sz val="14"/>
      <color rgb="FF0070C0"/>
      <name val="ＭＳ Ｐ明朝"/>
      <family val="1"/>
      <charset val="128"/>
    </font>
    <font>
      <sz val="16"/>
      <color rgb="FF0070C0"/>
      <name val="ＭＳ Ｐ明朝"/>
      <family val="1"/>
      <charset val="128"/>
    </font>
    <font>
      <b/>
      <sz val="11"/>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386">
    <xf numFmtId="0" fontId="0" fillId="0" borderId="0" xfId="0">
      <alignment vertical="center"/>
    </xf>
    <xf numFmtId="0" fontId="2" fillId="2" borderId="11" xfId="0" applyFont="1" applyFill="1" applyBorder="1" applyAlignment="1" applyProtection="1">
      <alignment vertical="center" wrapText="1"/>
      <protection locked="0"/>
    </xf>
    <xf numFmtId="0" fontId="2"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2" fillId="2" borderId="11" xfId="0" applyFont="1" applyFill="1" applyBorder="1" applyAlignment="1">
      <alignment vertical="center"/>
    </xf>
    <xf numFmtId="0" fontId="2" fillId="2" borderId="14" xfId="0" applyFont="1" applyFill="1" applyBorder="1">
      <alignment vertical="center"/>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6"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14" xfId="0" applyFont="1" applyFill="1" applyBorder="1" applyAlignment="1">
      <alignment horizontal="right" vertical="center"/>
    </xf>
    <xf numFmtId="0" fontId="2" fillId="2" borderId="11"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0" xfId="0" applyFont="1" applyFill="1" applyBorder="1">
      <alignment vertical="center"/>
    </xf>
    <xf numFmtId="0" fontId="2" fillId="4"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left" vertical="top"/>
    </xf>
    <xf numFmtId="0" fontId="6" fillId="2" borderId="11" xfId="0" applyFont="1" applyFill="1" applyBorder="1" applyAlignment="1">
      <alignment vertical="center"/>
    </xf>
    <xf numFmtId="0" fontId="4" fillId="2" borderId="0" xfId="0" applyFont="1" applyFill="1">
      <alignment vertical="center"/>
    </xf>
    <xf numFmtId="0" fontId="2" fillId="2" borderId="11" xfId="0" applyFont="1" applyFill="1" applyBorder="1" applyAlignment="1" applyProtection="1">
      <alignment horizontal="left" vertical="center" wrapText="1"/>
      <protection locked="0"/>
    </xf>
    <xf numFmtId="0" fontId="2" fillId="2" borderId="0" xfId="0" applyFont="1" applyFill="1">
      <alignment vertical="center"/>
    </xf>
    <xf numFmtId="0" fontId="3" fillId="2" borderId="0" xfId="0" applyFont="1" applyFill="1">
      <alignment vertical="center"/>
    </xf>
    <xf numFmtId="0" fontId="3" fillId="0" borderId="0" xfId="0" applyFont="1">
      <alignment vertical="center"/>
    </xf>
    <xf numFmtId="14" fontId="3" fillId="0" borderId="0" xfId="0" applyNumberFormat="1" applyFont="1">
      <alignment vertical="center"/>
    </xf>
    <xf numFmtId="0" fontId="3" fillId="0" borderId="0" xfId="0" applyNumberFormat="1" applyFont="1">
      <alignment vertical="center"/>
    </xf>
    <xf numFmtId="58" fontId="2" fillId="2" borderId="9" xfId="0" applyNumberFormat="1" applyFont="1" applyFill="1" applyBorder="1" applyAlignment="1">
      <alignment horizontal="right" vertical="center"/>
    </xf>
    <xf numFmtId="0" fontId="2" fillId="2" borderId="0" xfId="0" applyFont="1" applyFill="1" applyAlignment="1">
      <alignment horizontal="center" vertical="center"/>
    </xf>
    <xf numFmtId="58" fontId="2" fillId="2" borderId="9" xfId="0" applyNumberFormat="1"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3" fillId="0" borderId="0" xfId="0" applyFont="1" applyAlignment="1">
      <alignment horizontal="right" vertical="center"/>
    </xf>
    <xf numFmtId="0" fontId="3" fillId="0" borderId="0" xfId="0" applyFont="1" applyProtection="1">
      <alignment vertical="center"/>
    </xf>
    <xf numFmtId="0" fontId="4" fillId="3" borderId="11"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1"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2" fillId="2" borderId="5" xfId="0" applyFont="1" applyFill="1" applyBorder="1" applyAlignment="1">
      <alignment horizontal="right" vertical="center"/>
    </xf>
    <xf numFmtId="0" fontId="16" fillId="4" borderId="0" xfId="0" applyFont="1" applyFill="1" applyBorder="1" applyAlignment="1">
      <alignment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11"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lignment vertical="center"/>
    </xf>
    <xf numFmtId="0" fontId="3" fillId="2" borderId="14" xfId="0" applyFont="1" applyFill="1" applyBorder="1">
      <alignment vertical="center"/>
    </xf>
    <xf numFmtId="0" fontId="12" fillId="2" borderId="0" xfId="0" applyFont="1" applyFill="1" applyBorder="1" applyAlignment="1">
      <alignment horizontal="center" vertical="center"/>
    </xf>
    <xf numFmtId="0" fontId="12" fillId="2" borderId="0" xfId="0" applyFont="1" applyFill="1" applyBorder="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2" fillId="2" borderId="8" xfId="0" applyFont="1" applyFill="1" applyBorder="1">
      <alignment vertical="center"/>
    </xf>
    <xf numFmtId="0" fontId="2" fillId="2" borderId="9" xfId="0" applyFont="1" applyFill="1" applyBorder="1">
      <alignment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2" fillId="2" borderId="9"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12" fillId="2" borderId="9" xfId="0" applyFont="1" applyFill="1" applyBorder="1">
      <alignment vertical="center"/>
    </xf>
    <xf numFmtId="0" fontId="12" fillId="2" borderId="9" xfId="0" applyFont="1" applyFill="1" applyBorder="1" applyAlignment="1">
      <alignment vertical="center"/>
    </xf>
    <xf numFmtId="0" fontId="17"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2" fillId="4" borderId="0" xfId="0" applyFont="1" applyFill="1" applyBorder="1" applyAlignment="1">
      <alignment horizontal="center" vertical="center"/>
    </xf>
    <xf numFmtId="0" fontId="12" fillId="2" borderId="0" xfId="0" applyFont="1" applyFill="1" applyBorder="1" applyAlignment="1">
      <alignment vertical="center" wrapText="1"/>
    </xf>
    <xf numFmtId="0" fontId="2" fillId="2" borderId="14" xfId="0" applyFont="1" applyFill="1" applyBorder="1" applyAlignment="1">
      <alignment vertical="center"/>
    </xf>
    <xf numFmtId="0" fontId="8" fillId="2" borderId="11" xfId="0" applyFont="1" applyFill="1" applyBorder="1" applyAlignment="1">
      <alignment horizontal="center" vertical="center"/>
    </xf>
    <xf numFmtId="0" fontId="12" fillId="2" borderId="0" xfId="0" applyFont="1" applyFill="1" applyBorder="1" applyAlignment="1">
      <alignment horizontal="right" vertical="center"/>
    </xf>
    <xf numFmtId="0" fontId="2" fillId="2" borderId="0" xfId="0" applyFont="1" applyFill="1" applyAlignment="1">
      <alignment horizontal="right" vertical="center"/>
    </xf>
    <xf numFmtId="0" fontId="8" fillId="2" borderId="0" xfId="0" applyFont="1" applyFill="1">
      <alignment vertical="center"/>
    </xf>
    <xf numFmtId="0" fontId="14" fillId="2" borderId="25" xfId="0" applyFont="1" applyFill="1" applyBorder="1" applyAlignment="1">
      <alignment vertical="center"/>
    </xf>
    <xf numFmtId="0" fontId="14" fillId="2" borderId="26" xfId="0" applyFont="1" applyFill="1" applyBorder="1" applyAlignment="1">
      <alignment vertical="center"/>
    </xf>
    <xf numFmtId="0" fontId="6" fillId="3" borderId="34" xfId="0" applyFont="1" applyFill="1" applyBorder="1" applyAlignment="1" applyProtection="1">
      <alignment horizontal="center" vertical="center" wrapText="1" shrinkToFit="1"/>
      <protection locked="0"/>
    </xf>
    <xf numFmtId="0" fontId="6" fillId="3" borderId="38" xfId="0" applyFont="1" applyFill="1"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3" borderId="40" xfId="0" applyFont="1" applyFill="1" applyBorder="1" applyAlignment="1" applyProtection="1">
      <alignment vertical="center"/>
      <protection locked="0"/>
    </xf>
    <xf numFmtId="0" fontId="9" fillId="2" borderId="0" xfId="0" applyFont="1" applyFill="1" applyBorder="1" applyAlignment="1">
      <alignment horizontal="center" vertical="center"/>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2" fillId="2" borderId="32" xfId="0" applyFont="1" applyFill="1" applyBorder="1" applyAlignment="1">
      <alignment vertical="center" wrapText="1"/>
    </xf>
    <xf numFmtId="0" fontId="12" fillId="2" borderId="32" xfId="0" applyFont="1" applyFill="1" applyBorder="1" applyAlignment="1">
      <alignment horizontal="right" vertical="center" wrapText="1"/>
    </xf>
    <xf numFmtId="0" fontId="4" fillId="2" borderId="33" xfId="0" applyFont="1" applyFill="1" applyBorder="1" applyAlignment="1">
      <alignment vertical="center" wrapText="1"/>
    </xf>
    <xf numFmtId="14" fontId="3" fillId="0" borderId="0" xfId="0" applyNumberFormat="1" applyFont="1" applyProtection="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2" fillId="3" borderId="3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0" xfId="0" applyFont="1" applyFill="1" applyBorder="1" applyAlignment="1">
      <alignment vertical="center"/>
    </xf>
    <xf numFmtId="0" fontId="16" fillId="2" borderId="0" xfId="0" applyFont="1" applyFill="1" applyBorder="1" applyAlignment="1">
      <alignment vertical="center"/>
    </xf>
    <xf numFmtId="0" fontId="16" fillId="3" borderId="1"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Border="1" applyAlignment="1">
      <alignment horizontal="center" vertical="center"/>
    </xf>
    <xf numFmtId="0" fontId="14" fillId="2" borderId="27" xfId="0" applyFont="1" applyFill="1" applyBorder="1" applyAlignment="1">
      <alignment horizontal="right" vertical="center"/>
    </xf>
    <xf numFmtId="0" fontId="14" fillId="2" borderId="26" xfId="0" applyFont="1" applyFill="1" applyBorder="1" applyAlignment="1">
      <alignment horizontal="right" vertical="center"/>
    </xf>
    <xf numFmtId="0" fontId="14" fillId="2" borderId="26" xfId="0" applyFont="1" applyFill="1" applyBorder="1" applyAlignment="1">
      <alignment horizontal="center" vertical="center" shrinkToFit="1"/>
    </xf>
    <xf numFmtId="0" fontId="14" fillId="2" borderId="27" xfId="0" applyFont="1" applyFill="1" applyBorder="1" applyAlignment="1">
      <alignment vertical="center" shrinkToFit="1"/>
    </xf>
    <xf numFmtId="38" fontId="2" fillId="0" borderId="0"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58" fontId="2" fillId="2" borderId="8" xfId="0" applyNumberFormat="1" applyFont="1" applyFill="1" applyBorder="1" applyAlignment="1" applyProtection="1">
      <alignment vertical="center"/>
      <protection locked="0"/>
    </xf>
    <xf numFmtId="58" fontId="2" fillId="2" borderId="9" xfId="0" applyNumberFormat="1" applyFont="1" applyFill="1" applyBorder="1" applyAlignment="1" applyProtection="1">
      <alignment vertical="center"/>
      <protection locked="0"/>
    </xf>
    <xf numFmtId="58" fontId="2" fillId="2" borderId="10" xfId="0" applyNumberFormat="1" applyFont="1" applyFill="1" applyBorder="1" applyAlignment="1" applyProtection="1">
      <alignment vertical="center"/>
      <protection locked="0"/>
    </xf>
    <xf numFmtId="0" fontId="16" fillId="3" borderId="3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14" fillId="3" borderId="2"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shrinkToFit="1"/>
      <protection locked="0"/>
    </xf>
    <xf numFmtId="0" fontId="4" fillId="2" borderId="0" xfId="0" applyFont="1" applyFill="1" applyAlignment="1">
      <alignment vertical="center"/>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4" fillId="2" borderId="0" xfId="0" applyFont="1" applyFill="1" applyBorder="1" applyAlignment="1">
      <alignment horizontal="left" vertical="top"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3" fontId="2" fillId="2" borderId="6" xfId="0" applyNumberFormat="1" applyFont="1" applyFill="1" applyBorder="1" applyAlignment="1">
      <alignment horizontal="right" vertical="center" shrinkToFit="1"/>
    </xf>
    <xf numFmtId="3" fontId="2" fillId="2" borderId="5" xfId="0" applyNumberFormat="1" applyFont="1" applyFill="1" applyBorder="1" applyAlignment="1">
      <alignment horizontal="right" vertical="center" shrinkToFit="1"/>
    </xf>
    <xf numFmtId="3" fontId="2" fillId="2" borderId="8" xfId="0" applyNumberFormat="1" applyFont="1" applyFill="1" applyBorder="1" applyAlignment="1">
      <alignment horizontal="right" vertical="center" shrinkToFit="1"/>
    </xf>
    <xf numFmtId="3" fontId="2" fillId="2" borderId="9" xfId="0" applyNumberFormat="1" applyFont="1" applyFill="1" applyBorder="1" applyAlignment="1">
      <alignment horizontal="right" vertical="center" shrinkToFit="1"/>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3" fontId="2" fillId="4" borderId="0" xfId="0" applyNumberFormat="1" applyFont="1" applyFill="1" applyBorder="1" applyAlignment="1">
      <alignment horizontal="righ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13" fillId="2" borderId="15" xfId="0" applyFont="1" applyFill="1" applyBorder="1" applyAlignment="1">
      <alignment horizontal="center" vertical="top" wrapText="1"/>
    </xf>
    <xf numFmtId="0" fontId="13" fillId="2" borderId="13" xfId="0" applyFont="1" applyFill="1" applyBorder="1" applyAlignment="1">
      <alignment horizontal="center" vertical="top" wrapText="1"/>
    </xf>
    <xf numFmtId="0" fontId="4" fillId="3" borderId="11"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0" fontId="4" fillId="3" borderId="0" xfId="0" quotePrefix="1" applyFont="1" applyFill="1" applyBorder="1" applyAlignment="1" applyProtection="1">
      <alignment horizontal="left" vertical="center"/>
      <protection locked="0"/>
    </xf>
    <xf numFmtId="0" fontId="4" fillId="3" borderId="14" xfId="0" quotePrefix="1" applyFont="1" applyFill="1" applyBorder="1" applyAlignment="1" applyProtection="1">
      <alignment horizontal="left" vertical="center"/>
      <protection locked="0"/>
    </xf>
    <xf numFmtId="58" fontId="2" fillId="3" borderId="11" xfId="0" applyNumberFormat="1" applyFont="1" applyFill="1" applyBorder="1" applyAlignment="1" applyProtection="1">
      <alignment horizontal="right" vertical="center"/>
      <protection locked="0"/>
    </xf>
    <xf numFmtId="58" fontId="2" fillId="3" borderId="0" xfId="0" applyNumberFormat="1" applyFont="1" applyFill="1" applyBorder="1" applyAlignment="1" applyProtection="1">
      <alignment horizontal="right" vertical="center"/>
      <protection locked="0"/>
    </xf>
    <xf numFmtId="58" fontId="2" fillId="3" borderId="14" xfId="0" applyNumberFormat="1" applyFont="1" applyFill="1" applyBorder="1" applyAlignment="1" applyProtection="1">
      <alignment horizontal="right" vertical="center"/>
      <protection locked="0"/>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3" fontId="2" fillId="2" borderId="0" xfId="0" applyNumberFormat="1" applyFont="1" applyFill="1" applyBorder="1" applyAlignment="1" applyProtection="1">
      <alignment horizontal="right" vertical="center"/>
      <protection locked="0"/>
    </xf>
    <xf numFmtId="3" fontId="2" fillId="2" borderId="0" xfId="0" applyNumberFormat="1" applyFont="1" applyFill="1" applyBorder="1" applyAlignment="1">
      <alignment horizontal="right"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4" fillId="3"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38" fontId="2" fillId="2" borderId="0" xfId="1" applyFont="1" applyFill="1" applyBorder="1" applyAlignment="1">
      <alignment horizontal="right" vertical="center"/>
    </xf>
    <xf numFmtId="3" fontId="2" fillId="2" borderId="11" xfId="0" applyNumberFormat="1" applyFont="1" applyFill="1" applyBorder="1" applyAlignment="1">
      <alignment horizontal="right" vertical="center"/>
    </xf>
    <xf numFmtId="0" fontId="2" fillId="2" borderId="14" xfId="0" applyFont="1" applyFill="1" applyBorder="1" applyAlignment="1">
      <alignment horizontal="center" vertical="center"/>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left" vertical="center"/>
      <protection locked="0"/>
    </xf>
    <xf numFmtId="0" fontId="4" fillId="2" borderId="1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4" xfId="0" applyFont="1" applyFill="1" applyBorder="1" applyAlignment="1">
      <alignment horizontal="left" vertical="center" shrinkToFit="1"/>
    </xf>
    <xf numFmtId="38" fontId="2" fillId="2" borderId="6"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0" fontId="12" fillId="2" borderId="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4" xfId="0" applyFont="1" applyFill="1" applyBorder="1" applyAlignment="1">
      <alignment horizont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58" fontId="2" fillId="2" borderId="9"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6" xfId="0" applyFont="1" applyFill="1" applyBorder="1" applyAlignment="1" applyProtection="1">
      <alignment horizontal="distributed" vertical="center"/>
      <protection locked="0"/>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6" fillId="3" borderId="35" xfId="0" applyFont="1" applyFill="1" applyBorder="1" applyAlignment="1" applyProtection="1">
      <alignment horizontal="distributed" vertical="center"/>
      <protection locked="0"/>
    </xf>
    <xf numFmtId="0" fontId="6" fillId="3" borderId="35" xfId="0" applyFont="1" applyFill="1" applyBorder="1" applyAlignment="1" applyProtection="1">
      <alignment horizontal="left" vertical="center"/>
      <protection locked="0"/>
    </xf>
    <xf numFmtId="0" fontId="6" fillId="3" borderId="6" xfId="0" applyFont="1" applyFill="1" applyBorder="1" applyAlignment="1" applyProtection="1">
      <alignment horizontal="distributed" vertical="center" wrapText="1"/>
      <protection locked="0"/>
    </xf>
    <xf numFmtId="0" fontId="6" fillId="3" borderId="5" xfId="0" applyFont="1" applyFill="1" applyBorder="1" applyAlignment="1" applyProtection="1">
      <alignment horizontal="distributed" vertical="center" wrapText="1"/>
      <protection locked="0"/>
    </xf>
    <xf numFmtId="0" fontId="6" fillId="3" borderId="25" xfId="0" applyFont="1" applyFill="1" applyBorder="1" applyAlignment="1" applyProtection="1">
      <alignment horizontal="distributed" vertical="center" wrapText="1"/>
      <protection locked="0"/>
    </xf>
    <xf numFmtId="0" fontId="6" fillId="3" borderId="26" xfId="0" applyFont="1" applyFill="1" applyBorder="1" applyAlignment="1" applyProtection="1">
      <alignment horizontal="distributed" vertical="center" wrapText="1"/>
      <protection locked="0"/>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23" fillId="0" borderId="0" xfId="0" applyFont="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9" fillId="2" borderId="0" xfId="0" applyFont="1" applyFill="1" applyBorder="1" applyAlignment="1">
      <alignment horizontal="distributed" vertical="center"/>
    </xf>
    <xf numFmtId="0" fontId="8" fillId="3" borderId="15" xfId="0" applyNumberFormat="1" applyFont="1" applyFill="1" applyBorder="1" applyAlignment="1">
      <alignment horizontal="center" vertical="center"/>
    </xf>
    <xf numFmtId="0" fontId="18"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8" fillId="4" borderId="0" xfId="0" applyFont="1" applyFill="1" applyBorder="1" applyAlignment="1">
      <alignment horizontal="center" vertical="center"/>
    </xf>
    <xf numFmtId="0" fontId="6" fillId="3" borderId="11" xfId="0" applyFont="1" applyFill="1" applyBorder="1" applyAlignment="1" applyProtection="1">
      <alignment horizontal="distributed" vertical="center" wrapText="1"/>
      <protection locked="0"/>
    </xf>
    <xf numFmtId="0" fontId="6" fillId="3" borderId="0" xfId="0" applyFont="1" applyFill="1" applyBorder="1" applyAlignment="1" applyProtection="1">
      <alignment horizontal="distributed" vertical="center" wrapText="1"/>
      <protection locked="0"/>
    </xf>
    <xf numFmtId="0" fontId="6" fillId="3" borderId="8" xfId="0" applyFont="1" applyFill="1" applyBorder="1" applyAlignment="1" applyProtection="1">
      <alignment horizontal="distributed" vertical="center" wrapText="1"/>
      <protection locked="0"/>
    </xf>
    <xf numFmtId="0" fontId="6" fillId="3" borderId="9" xfId="0" applyFont="1" applyFill="1" applyBorder="1" applyAlignment="1" applyProtection="1">
      <alignment horizontal="distributed" vertical="center" wrapText="1"/>
      <protection locked="0"/>
    </xf>
    <xf numFmtId="0" fontId="4" fillId="3" borderId="29"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5" fillId="3" borderId="6" xfId="0" applyFont="1" applyFill="1" applyBorder="1" applyAlignment="1" applyProtection="1">
      <alignment horizontal="center" vertical="center" wrapText="1"/>
      <protection locked="0"/>
    </xf>
    <xf numFmtId="58" fontId="16" fillId="3" borderId="11" xfId="0" applyNumberFormat="1" applyFont="1" applyFill="1" applyBorder="1" applyAlignment="1" applyProtection="1">
      <alignment horizontal="right" vertical="center"/>
      <protection locked="0"/>
    </xf>
    <xf numFmtId="58" fontId="16" fillId="3" borderId="0" xfId="0" applyNumberFormat="1" applyFont="1" applyFill="1" applyBorder="1" applyAlignment="1" applyProtection="1">
      <alignment horizontal="right" vertical="center"/>
      <protection locked="0"/>
    </xf>
    <xf numFmtId="58" fontId="16" fillId="3" borderId="14" xfId="0" applyNumberFormat="1" applyFont="1" applyFill="1" applyBorder="1" applyAlignment="1" applyProtection="1">
      <alignment horizontal="right" vertical="center"/>
      <protection locked="0"/>
    </xf>
    <xf numFmtId="3" fontId="16" fillId="4" borderId="0" xfId="0" applyNumberFormat="1" applyFont="1" applyFill="1" applyBorder="1" applyAlignment="1">
      <alignment horizontal="right" vertical="center"/>
    </xf>
    <xf numFmtId="0" fontId="16"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26" xfId="0" applyFont="1" applyFill="1" applyBorder="1" applyAlignment="1" applyProtection="1">
      <alignment horizontal="left" vertical="center" wrapText="1"/>
      <protection locked="0"/>
    </xf>
    <xf numFmtId="0" fontId="16" fillId="3" borderId="27" xfId="0" applyFont="1" applyFill="1" applyBorder="1" applyAlignment="1" applyProtection="1">
      <alignment horizontal="left" vertical="center" wrapText="1"/>
      <protection locked="0"/>
    </xf>
    <xf numFmtId="3" fontId="2" fillId="2" borderId="0" xfId="0" applyNumberFormat="1" applyFont="1" applyFill="1" applyBorder="1" applyAlignment="1" applyProtection="1">
      <alignment horizontal="right" vertical="center"/>
    </xf>
    <xf numFmtId="0" fontId="15" fillId="3" borderId="0" xfId="0" quotePrefix="1" applyFont="1" applyFill="1" applyBorder="1" applyAlignment="1" applyProtection="1">
      <alignment horizontal="left" vertical="center"/>
      <protection locked="0"/>
    </xf>
    <xf numFmtId="0" fontId="15" fillId="3" borderId="14" xfId="0" applyFont="1" applyFill="1" applyBorder="1" applyAlignment="1" applyProtection="1">
      <alignment horizontal="left" vertical="center"/>
      <protection locked="0"/>
    </xf>
    <xf numFmtId="0" fontId="14" fillId="3" borderId="36" xfId="0" applyFont="1" applyFill="1" applyBorder="1" applyAlignment="1" applyProtection="1">
      <alignment horizontal="left" vertical="center"/>
      <protection locked="0"/>
    </xf>
    <xf numFmtId="0" fontId="14" fillId="3" borderId="37"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0" fontId="14" fillId="3" borderId="7"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14"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9"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14" fillId="3" borderId="35"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26"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wrapText="1"/>
      <protection locked="0"/>
    </xf>
    <xf numFmtId="0" fontId="21" fillId="3" borderId="12" xfId="0" applyNumberFormat="1" applyFont="1" applyFill="1" applyBorder="1" applyAlignment="1">
      <alignment horizontal="center" vertical="center"/>
    </xf>
    <xf numFmtId="0" fontId="21" fillId="3" borderId="13" xfId="0" applyNumberFormat="1" applyFont="1" applyFill="1" applyBorder="1" applyAlignment="1">
      <alignment horizontal="center" vertical="center"/>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22" fillId="3" borderId="4"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39158</xdr:colOff>
      <xdr:row>56</xdr:row>
      <xdr:rowOff>47625</xdr:rowOff>
    </xdr:from>
    <xdr:to>
      <xdr:col>42</xdr:col>
      <xdr:colOff>239183</xdr:colOff>
      <xdr:row>57</xdr:row>
      <xdr:rowOff>133350</xdr:rowOff>
    </xdr:to>
    <xdr:sp macro="" textlink="">
      <xdr:nvSpPr>
        <xdr:cNvPr id="2" name="大かっこ 1">
          <a:extLst>
            <a:ext uri="{FF2B5EF4-FFF2-40B4-BE49-F238E27FC236}">
              <a16:creationId xmlns:a16="http://schemas.microsoft.com/office/drawing/2014/main" id="{2EE4AE5B-25CF-42D1-8A0B-4ABB5D62E39D}"/>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40</xdr:row>
      <xdr:rowOff>47625</xdr:rowOff>
    </xdr:from>
    <xdr:to>
      <xdr:col>42</xdr:col>
      <xdr:colOff>239183</xdr:colOff>
      <xdr:row>41</xdr:row>
      <xdr:rowOff>133350</xdr:rowOff>
    </xdr:to>
    <xdr:sp macro="" textlink="">
      <xdr:nvSpPr>
        <xdr:cNvPr id="3" name="大かっこ 2">
          <a:extLst>
            <a:ext uri="{FF2B5EF4-FFF2-40B4-BE49-F238E27FC236}">
              <a16:creationId xmlns:a16="http://schemas.microsoft.com/office/drawing/2014/main" id="{FFC96EA1-101E-47A9-906E-ED05948BF98C}"/>
            </a:ext>
          </a:extLst>
        </xdr:cNvPr>
        <xdr:cNvSpPr/>
      </xdr:nvSpPr>
      <xdr:spPr>
        <a:xfrm>
          <a:off x="1192635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48</xdr:row>
      <xdr:rowOff>47625</xdr:rowOff>
    </xdr:from>
    <xdr:to>
      <xdr:col>42</xdr:col>
      <xdr:colOff>239183</xdr:colOff>
      <xdr:row>49</xdr:row>
      <xdr:rowOff>133350</xdr:rowOff>
    </xdr:to>
    <xdr:sp macro="" textlink="">
      <xdr:nvSpPr>
        <xdr:cNvPr id="4" name="大かっこ 3">
          <a:extLst>
            <a:ext uri="{FF2B5EF4-FFF2-40B4-BE49-F238E27FC236}">
              <a16:creationId xmlns:a16="http://schemas.microsoft.com/office/drawing/2014/main" id="{8754FDA6-26C9-45F2-9AD9-275B8E292DDE}"/>
            </a:ext>
          </a:extLst>
        </xdr:cNvPr>
        <xdr:cNvSpPr/>
      </xdr:nvSpPr>
      <xdr:spPr>
        <a:xfrm>
          <a:off x="1192635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56</xdr:row>
      <xdr:rowOff>47625</xdr:rowOff>
    </xdr:from>
    <xdr:to>
      <xdr:col>42</xdr:col>
      <xdr:colOff>239183</xdr:colOff>
      <xdr:row>57</xdr:row>
      <xdr:rowOff>133350</xdr:rowOff>
    </xdr:to>
    <xdr:sp macro="" textlink="">
      <xdr:nvSpPr>
        <xdr:cNvPr id="5" name="大かっこ 4">
          <a:extLst>
            <a:ext uri="{FF2B5EF4-FFF2-40B4-BE49-F238E27FC236}">
              <a16:creationId xmlns:a16="http://schemas.microsoft.com/office/drawing/2014/main" id="{3AE7A0A8-0EAC-4710-B516-FD16B8223BDC}"/>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55</xdr:row>
      <xdr:rowOff>47625</xdr:rowOff>
    </xdr:from>
    <xdr:to>
      <xdr:col>42</xdr:col>
      <xdr:colOff>239183</xdr:colOff>
      <xdr:row>56</xdr:row>
      <xdr:rowOff>133350</xdr:rowOff>
    </xdr:to>
    <xdr:sp macro="" textlink="">
      <xdr:nvSpPr>
        <xdr:cNvPr id="2" name="大かっこ 1">
          <a:extLst>
            <a:ext uri="{FF2B5EF4-FFF2-40B4-BE49-F238E27FC236}">
              <a16:creationId xmlns:a16="http://schemas.microsoft.com/office/drawing/2014/main" id="{B5ABD6E2-100D-4A50-A510-1B9428010823}"/>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39</xdr:row>
      <xdr:rowOff>47625</xdr:rowOff>
    </xdr:from>
    <xdr:to>
      <xdr:col>42</xdr:col>
      <xdr:colOff>239183</xdr:colOff>
      <xdr:row>40</xdr:row>
      <xdr:rowOff>133350</xdr:rowOff>
    </xdr:to>
    <xdr:sp macro="" textlink="">
      <xdr:nvSpPr>
        <xdr:cNvPr id="3" name="大かっこ 2">
          <a:extLst>
            <a:ext uri="{FF2B5EF4-FFF2-40B4-BE49-F238E27FC236}">
              <a16:creationId xmlns:a16="http://schemas.microsoft.com/office/drawing/2014/main" id="{4CA112D9-03C1-4B5A-A62A-0940E1BF240E}"/>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4" name="大かっこ 3">
          <a:extLst>
            <a:ext uri="{FF2B5EF4-FFF2-40B4-BE49-F238E27FC236}">
              <a16:creationId xmlns:a16="http://schemas.microsoft.com/office/drawing/2014/main" id="{41357705-A0B2-4CB8-9464-02B9272F365E}"/>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5" name="大かっこ 4">
          <a:extLst>
            <a:ext uri="{FF2B5EF4-FFF2-40B4-BE49-F238E27FC236}">
              <a16:creationId xmlns:a16="http://schemas.microsoft.com/office/drawing/2014/main" id="{F05D3F1D-2C4B-4CEE-8065-936792CFF972}"/>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39</xdr:row>
      <xdr:rowOff>47625</xdr:rowOff>
    </xdr:from>
    <xdr:to>
      <xdr:col>42</xdr:col>
      <xdr:colOff>239183</xdr:colOff>
      <xdr:row>40</xdr:row>
      <xdr:rowOff>133350</xdr:rowOff>
    </xdr:to>
    <xdr:sp macro="" textlink="">
      <xdr:nvSpPr>
        <xdr:cNvPr id="6" name="大かっこ 5">
          <a:extLst>
            <a:ext uri="{FF2B5EF4-FFF2-40B4-BE49-F238E27FC236}">
              <a16:creationId xmlns:a16="http://schemas.microsoft.com/office/drawing/2014/main" id="{A7035C1C-D02E-419A-B427-6CFD67A253B1}"/>
            </a:ext>
          </a:extLst>
        </xdr:cNvPr>
        <xdr:cNvSpPr/>
      </xdr:nvSpPr>
      <xdr:spPr>
        <a:xfrm>
          <a:off x="11994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7" name="大かっこ 6">
          <a:extLst>
            <a:ext uri="{FF2B5EF4-FFF2-40B4-BE49-F238E27FC236}">
              <a16:creationId xmlns:a16="http://schemas.microsoft.com/office/drawing/2014/main" id="{F3F61433-4498-4CC4-B776-359117B44050}"/>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8" name="大かっこ 7">
          <a:extLst>
            <a:ext uri="{FF2B5EF4-FFF2-40B4-BE49-F238E27FC236}">
              <a16:creationId xmlns:a16="http://schemas.microsoft.com/office/drawing/2014/main" id="{061E5BAD-18C9-4CA0-9C7A-6E17C8BD65C4}"/>
            </a:ext>
          </a:extLst>
        </xdr:cNvPr>
        <xdr:cNvSpPr/>
      </xdr:nvSpPr>
      <xdr:spPr>
        <a:xfrm>
          <a:off x="11994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9" name="大かっこ 8">
          <a:extLst>
            <a:ext uri="{FF2B5EF4-FFF2-40B4-BE49-F238E27FC236}">
              <a16:creationId xmlns:a16="http://schemas.microsoft.com/office/drawing/2014/main" id="{05E38B6E-FFC2-41FB-A299-77B8D0E53BE7}"/>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10" name="大かっこ 9">
          <a:extLst>
            <a:ext uri="{FF2B5EF4-FFF2-40B4-BE49-F238E27FC236}">
              <a16:creationId xmlns:a16="http://schemas.microsoft.com/office/drawing/2014/main" id="{C9DFBEBE-4B89-4DBE-A43A-6EFA9D9FBC36}"/>
            </a:ext>
          </a:extLst>
        </xdr:cNvPr>
        <xdr:cNvSpPr/>
      </xdr:nvSpPr>
      <xdr:spPr>
        <a:xfrm>
          <a:off x="11994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11" name="大かっこ 10">
          <a:extLst>
            <a:ext uri="{FF2B5EF4-FFF2-40B4-BE49-F238E27FC236}">
              <a16:creationId xmlns:a16="http://schemas.microsoft.com/office/drawing/2014/main" id="{7A5E5381-F49E-4824-8DF5-0141F010BCEE}"/>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12" name="大かっこ 11">
          <a:extLst>
            <a:ext uri="{FF2B5EF4-FFF2-40B4-BE49-F238E27FC236}">
              <a16:creationId xmlns:a16="http://schemas.microsoft.com/office/drawing/2014/main" id="{31A68D18-588B-455D-AD53-8944CD3C88B4}"/>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25</xdr:row>
      <xdr:rowOff>66675</xdr:rowOff>
    </xdr:from>
    <xdr:to>
      <xdr:col>16</xdr:col>
      <xdr:colOff>142875</xdr:colOff>
      <xdr:row>25</xdr:row>
      <xdr:rowOff>295275</xdr:rowOff>
    </xdr:to>
    <xdr:sp macro="" textlink="">
      <xdr:nvSpPr>
        <xdr:cNvPr id="13" name="楕円 12">
          <a:extLst>
            <a:ext uri="{FF2B5EF4-FFF2-40B4-BE49-F238E27FC236}">
              <a16:creationId xmlns:a16="http://schemas.microsoft.com/office/drawing/2014/main" id="{BE1E691C-BFA5-4A4A-920E-3BAD4CD8CA1C}"/>
            </a:ext>
          </a:extLst>
        </xdr:cNvPr>
        <xdr:cNvSpPr/>
      </xdr:nvSpPr>
      <xdr:spPr>
        <a:xfrm>
          <a:off x="3476625" y="5648325"/>
          <a:ext cx="10287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55</xdr:row>
      <xdr:rowOff>47625</xdr:rowOff>
    </xdr:from>
    <xdr:to>
      <xdr:col>42</xdr:col>
      <xdr:colOff>239183</xdr:colOff>
      <xdr:row>56</xdr:row>
      <xdr:rowOff>133350</xdr:rowOff>
    </xdr:to>
    <xdr:sp macro="" textlink="">
      <xdr:nvSpPr>
        <xdr:cNvPr id="2" name="大かっこ 1">
          <a:extLst>
            <a:ext uri="{FF2B5EF4-FFF2-40B4-BE49-F238E27FC236}">
              <a16:creationId xmlns:a16="http://schemas.microsoft.com/office/drawing/2014/main" id="{6E0686A4-983F-42AF-B7F9-FD1BAC225FF4}"/>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39</xdr:row>
      <xdr:rowOff>47625</xdr:rowOff>
    </xdr:from>
    <xdr:to>
      <xdr:col>42</xdr:col>
      <xdr:colOff>239183</xdr:colOff>
      <xdr:row>40</xdr:row>
      <xdr:rowOff>133350</xdr:rowOff>
    </xdr:to>
    <xdr:sp macro="" textlink="">
      <xdr:nvSpPr>
        <xdr:cNvPr id="3" name="大かっこ 2">
          <a:extLst>
            <a:ext uri="{FF2B5EF4-FFF2-40B4-BE49-F238E27FC236}">
              <a16:creationId xmlns:a16="http://schemas.microsoft.com/office/drawing/2014/main" id="{9A510121-A405-4F14-A660-E922318F0758}"/>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4" name="大かっこ 3">
          <a:extLst>
            <a:ext uri="{FF2B5EF4-FFF2-40B4-BE49-F238E27FC236}">
              <a16:creationId xmlns:a16="http://schemas.microsoft.com/office/drawing/2014/main" id="{E215EB3B-E37A-4D01-8E45-624897FC9409}"/>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5" name="大かっこ 4">
          <a:extLst>
            <a:ext uri="{FF2B5EF4-FFF2-40B4-BE49-F238E27FC236}">
              <a16:creationId xmlns:a16="http://schemas.microsoft.com/office/drawing/2014/main" id="{907D8FEC-4065-4C5E-BE59-671407F400C0}"/>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39</xdr:row>
      <xdr:rowOff>47625</xdr:rowOff>
    </xdr:from>
    <xdr:to>
      <xdr:col>42</xdr:col>
      <xdr:colOff>239183</xdr:colOff>
      <xdr:row>40</xdr:row>
      <xdr:rowOff>133350</xdr:rowOff>
    </xdr:to>
    <xdr:sp macro="" textlink="">
      <xdr:nvSpPr>
        <xdr:cNvPr id="6" name="大かっこ 5">
          <a:extLst>
            <a:ext uri="{FF2B5EF4-FFF2-40B4-BE49-F238E27FC236}">
              <a16:creationId xmlns:a16="http://schemas.microsoft.com/office/drawing/2014/main" id="{0E859CAE-1FAE-44A0-9ACB-CB50DE1FAC41}"/>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7" name="大かっこ 6">
          <a:extLst>
            <a:ext uri="{FF2B5EF4-FFF2-40B4-BE49-F238E27FC236}">
              <a16:creationId xmlns:a16="http://schemas.microsoft.com/office/drawing/2014/main" id="{8E7D96F6-1940-4A0D-83BF-1F26BEF629C5}"/>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8" name="大かっこ 7">
          <a:extLst>
            <a:ext uri="{FF2B5EF4-FFF2-40B4-BE49-F238E27FC236}">
              <a16:creationId xmlns:a16="http://schemas.microsoft.com/office/drawing/2014/main" id="{39EF95DF-0660-4864-877D-CEF1B22F78CE}"/>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9" name="大かっこ 8">
          <a:extLst>
            <a:ext uri="{FF2B5EF4-FFF2-40B4-BE49-F238E27FC236}">
              <a16:creationId xmlns:a16="http://schemas.microsoft.com/office/drawing/2014/main" id="{0F92497E-AB24-4DE1-BED2-E918026EE865}"/>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47</xdr:row>
      <xdr:rowOff>47625</xdr:rowOff>
    </xdr:from>
    <xdr:to>
      <xdr:col>42</xdr:col>
      <xdr:colOff>239183</xdr:colOff>
      <xdr:row>48</xdr:row>
      <xdr:rowOff>133350</xdr:rowOff>
    </xdr:to>
    <xdr:sp macro="" textlink="">
      <xdr:nvSpPr>
        <xdr:cNvPr id="10" name="大かっこ 9">
          <a:extLst>
            <a:ext uri="{FF2B5EF4-FFF2-40B4-BE49-F238E27FC236}">
              <a16:creationId xmlns:a16="http://schemas.microsoft.com/office/drawing/2014/main" id="{EF67B8C7-EAD2-48B9-B464-CBE05B4782B4}"/>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11" name="大かっこ 10">
          <a:extLst>
            <a:ext uri="{FF2B5EF4-FFF2-40B4-BE49-F238E27FC236}">
              <a16:creationId xmlns:a16="http://schemas.microsoft.com/office/drawing/2014/main" id="{A4C00A50-02B4-4A9E-81D0-B67C9DE05BB4}"/>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55</xdr:row>
      <xdr:rowOff>47625</xdr:rowOff>
    </xdr:from>
    <xdr:to>
      <xdr:col>42</xdr:col>
      <xdr:colOff>239183</xdr:colOff>
      <xdr:row>56</xdr:row>
      <xdr:rowOff>133350</xdr:rowOff>
    </xdr:to>
    <xdr:sp macro="" textlink="">
      <xdr:nvSpPr>
        <xdr:cNvPr id="12" name="大かっこ 11">
          <a:extLst>
            <a:ext uri="{FF2B5EF4-FFF2-40B4-BE49-F238E27FC236}">
              <a16:creationId xmlns:a16="http://schemas.microsoft.com/office/drawing/2014/main" id="{181B25AD-6997-4AA4-93EC-AC8E8B5C0846}"/>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266700</xdr:colOff>
      <xdr:row>25</xdr:row>
      <xdr:rowOff>85725</xdr:rowOff>
    </xdr:from>
    <xdr:to>
      <xdr:col>19</xdr:col>
      <xdr:colOff>257175</xdr:colOff>
      <xdr:row>25</xdr:row>
      <xdr:rowOff>314325</xdr:rowOff>
    </xdr:to>
    <xdr:sp macro="" textlink="">
      <xdr:nvSpPr>
        <xdr:cNvPr id="13" name="楕円 12">
          <a:extLst>
            <a:ext uri="{FF2B5EF4-FFF2-40B4-BE49-F238E27FC236}">
              <a16:creationId xmlns:a16="http://schemas.microsoft.com/office/drawing/2014/main" id="{D320A78F-01AB-4291-93BD-DAA2717588B4}"/>
            </a:ext>
          </a:extLst>
        </xdr:cNvPr>
        <xdr:cNvSpPr/>
      </xdr:nvSpPr>
      <xdr:spPr>
        <a:xfrm>
          <a:off x="4886325" y="5667375"/>
          <a:ext cx="10287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C06-7FEA-4526-9C71-98CB58FD0005}">
  <sheetPr>
    <tabColor theme="5" tint="0.79998168889431442"/>
    <pageSetUpPr fitToPage="1"/>
  </sheetPr>
  <dimension ref="A1:AZ70"/>
  <sheetViews>
    <sheetView tabSelected="1" view="pageBreakPreview" zoomScale="90" zoomScaleNormal="90" zoomScaleSheetLayoutView="90" workbookViewId="0">
      <selection activeCell="B3" sqref="B3"/>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EDATE(M34,1)</f>
        <v>45412</v>
      </c>
    </row>
    <row r="2" spans="1:46" ht="17.25" x14ac:dyDescent="0.15">
      <c r="A2" s="28"/>
      <c r="B2" s="90" t="s">
        <v>122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302"/>
      <c r="N3" s="302"/>
      <c r="O3" s="302"/>
      <c r="P3" s="302"/>
      <c r="Q3" s="302"/>
      <c r="R3" s="302"/>
      <c r="S3" s="302"/>
      <c r="T3" s="302"/>
      <c r="U3" s="302"/>
      <c r="V3" s="302"/>
      <c r="W3" s="302"/>
      <c r="X3" s="302"/>
      <c r="Y3" s="302"/>
      <c r="Z3" s="302"/>
      <c r="AA3" s="302"/>
      <c r="AB3" s="302"/>
      <c r="AC3" s="302"/>
      <c r="AD3" s="302"/>
      <c r="AE3" s="302"/>
      <c r="AF3" s="302"/>
      <c r="AG3" s="302"/>
      <c r="AH3" s="302"/>
      <c r="AI3" s="303"/>
      <c r="AJ3" s="303"/>
      <c r="AK3" s="303"/>
      <c r="AL3" s="303"/>
      <c r="AM3" s="303"/>
      <c r="AN3" s="303"/>
      <c r="AO3" s="303"/>
      <c r="AP3" s="303"/>
      <c r="AQ3" s="303"/>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304">
        <v>1</v>
      </c>
      <c r="C5" s="305" t="s">
        <v>80</v>
      </c>
      <c r="D5" s="307" t="s">
        <v>77</v>
      </c>
      <c r="E5" s="307"/>
      <c r="F5" s="307"/>
      <c r="G5" s="307"/>
      <c r="H5" s="307"/>
      <c r="I5" s="307"/>
      <c r="J5" s="307"/>
      <c r="K5" s="307"/>
      <c r="L5" s="307"/>
      <c r="M5" s="119"/>
      <c r="N5" s="87"/>
      <c r="O5" s="107" t="s">
        <v>80</v>
      </c>
      <c r="P5" s="66" t="s">
        <v>41</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304"/>
      <c r="C6" s="306"/>
      <c r="D6" s="307"/>
      <c r="E6" s="307"/>
      <c r="F6" s="307"/>
      <c r="G6" s="307"/>
      <c r="H6" s="307"/>
      <c r="I6" s="307"/>
      <c r="J6" s="307"/>
      <c r="K6" s="307"/>
      <c r="L6" s="307"/>
      <c r="M6" s="61"/>
      <c r="N6" s="60"/>
      <c r="O6" s="108" t="s">
        <v>81</v>
      </c>
      <c r="P6" s="66" t="s">
        <v>43</v>
      </c>
      <c r="Q6" s="66"/>
      <c r="R6" s="84"/>
      <c r="S6" s="66" t="s">
        <v>42</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304">
        <v>2</v>
      </c>
      <c r="C9" s="305" t="s">
        <v>81</v>
      </c>
      <c r="D9" s="307" t="s">
        <v>36</v>
      </c>
      <c r="E9" s="307"/>
      <c r="F9" s="307"/>
      <c r="G9" s="307"/>
      <c r="H9" s="307"/>
      <c r="I9" s="307"/>
      <c r="J9" s="307"/>
      <c r="K9" s="307"/>
      <c r="L9" s="307"/>
      <c r="M9" s="61"/>
      <c r="N9" s="60"/>
      <c r="O9" s="64"/>
      <c r="P9" s="64"/>
      <c r="Q9" s="64"/>
      <c r="R9" s="64"/>
      <c r="S9" s="64"/>
      <c r="T9" s="64"/>
      <c r="U9" s="64"/>
      <c r="V9" s="64"/>
      <c r="W9" s="64"/>
      <c r="X9" s="62"/>
      <c r="Y9" s="62"/>
      <c r="Z9" s="61"/>
      <c r="AA9" s="61"/>
      <c r="AB9" s="85"/>
      <c r="AC9" s="309" t="s">
        <v>44</v>
      </c>
      <c r="AD9" s="310" t="s">
        <v>51</v>
      </c>
      <c r="AE9" s="310"/>
      <c r="AF9" s="310"/>
      <c r="AG9" s="310"/>
      <c r="AH9" s="310"/>
      <c r="AI9" s="310"/>
      <c r="AJ9" s="310"/>
      <c r="AK9" s="310"/>
      <c r="AL9" s="310"/>
      <c r="AM9" s="311" t="s">
        <v>45</v>
      </c>
      <c r="AN9" s="62"/>
      <c r="AO9" s="62"/>
      <c r="AP9" s="62"/>
      <c r="AQ9" s="63"/>
      <c r="AR9" s="29"/>
      <c r="AS9" s="29"/>
      <c r="AT9" s="29"/>
    </row>
    <row r="10" spans="1:46" ht="19.5" customHeight="1" x14ac:dyDescent="0.15">
      <c r="A10" s="28"/>
      <c r="B10" s="304"/>
      <c r="C10" s="308"/>
      <c r="D10" s="307"/>
      <c r="E10" s="307"/>
      <c r="F10" s="307"/>
      <c r="G10" s="307"/>
      <c r="H10" s="307"/>
      <c r="I10" s="307"/>
      <c r="J10" s="307"/>
      <c r="K10" s="307"/>
      <c r="L10" s="307"/>
      <c r="M10" s="61"/>
      <c r="N10" s="60"/>
      <c r="O10" s="88" t="s">
        <v>50</v>
      </c>
      <c r="P10" s="312"/>
      <c r="Q10" s="312"/>
      <c r="R10" s="65" t="s">
        <v>119</v>
      </c>
      <c r="S10" s="64"/>
      <c r="T10" s="64"/>
      <c r="U10" s="64"/>
      <c r="V10" s="64"/>
      <c r="W10" s="64"/>
      <c r="X10" s="62"/>
      <c r="Y10" s="62"/>
      <c r="Z10" s="61"/>
      <c r="AA10" s="61"/>
      <c r="AB10" s="85"/>
      <c r="AC10" s="309"/>
      <c r="AD10" s="310"/>
      <c r="AE10" s="310"/>
      <c r="AF10" s="310"/>
      <c r="AG10" s="310"/>
      <c r="AH10" s="310"/>
      <c r="AI10" s="310"/>
      <c r="AJ10" s="310"/>
      <c r="AK10" s="310"/>
      <c r="AL10" s="310"/>
      <c r="AM10" s="311"/>
      <c r="AN10" s="66" t="s">
        <v>35</v>
      </c>
      <c r="AO10" s="62"/>
      <c r="AP10" s="62"/>
      <c r="AQ10" s="63"/>
      <c r="AR10" s="29"/>
      <c r="AS10" s="29"/>
      <c r="AT10" s="29"/>
    </row>
    <row r="11" spans="1:46" ht="16.899999999999999" customHeight="1" x14ac:dyDescent="0.15">
      <c r="A11" s="28"/>
      <c r="B11" s="304"/>
      <c r="C11" s="306"/>
      <c r="D11" s="307"/>
      <c r="E11" s="307"/>
      <c r="F11" s="307"/>
      <c r="G11" s="307"/>
      <c r="H11" s="307"/>
      <c r="I11" s="307"/>
      <c r="J11" s="307"/>
      <c r="K11" s="307"/>
      <c r="L11" s="307"/>
      <c r="M11" s="61"/>
      <c r="N11" s="60"/>
      <c r="O11" s="65"/>
      <c r="P11" s="286"/>
      <c r="Q11" s="286"/>
      <c r="R11" s="65"/>
      <c r="S11" s="65"/>
      <c r="T11" s="65"/>
      <c r="U11" s="65"/>
      <c r="V11" s="65"/>
      <c r="W11" s="65"/>
      <c r="X11" s="65"/>
      <c r="Y11" s="65"/>
      <c r="Z11" s="66"/>
      <c r="AA11" s="66"/>
      <c r="AB11" s="85"/>
      <c r="AC11" s="309"/>
      <c r="AD11" s="310"/>
      <c r="AE11" s="310"/>
      <c r="AF11" s="310"/>
      <c r="AG11" s="310"/>
      <c r="AH11" s="310"/>
      <c r="AI11" s="310"/>
      <c r="AJ11" s="310"/>
      <c r="AK11" s="310"/>
      <c r="AL11" s="310"/>
      <c r="AM11" s="311"/>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304">
        <v>3</v>
      </c>
      <c r="C14" s="305" t="s">
        <v>81</v>
      </c>
      <c r="D14" s="307" t="s">
        <v>111</v>
      </c>
      <c r="E14" s="307"/>
      <c r="F14" s="307"/>
      <c r="G14" s="307"/>
      <c r="H14" s="307"/>
      <c r="I14" s="307"/>
      <c r="J14" s="307"/>
      <c r="K14" s="307"/>
      <c r="L14" s="307"/>
      <c r="M14" s="61"/>
      <c r="N14" s="60"/>
      <c r="O14" s="64"/>
      <c r="P14" s="64"/>
      <c r="Q14" s="64"/>
      <c r="R14" s="64"/>
      <c r="S14" s="64"/>
      <c r="T14" s="64"/>
      <c r="U14" s="64"/>
      <c r="V14" s="64"/>
      <c r="W14" s="64"/>
      <c r="X14" s="62"/>
      <c r="Y14" s="62"/>
      <c r="Z14" s="61"/>
      <c r="AA14" s="61"/>
      <c r="AB14" s="85"/>
      <c r="AC14" s="309" t="s">
        <v>44</v>
      </c>
      <c r="AD14" s="310" t="s">
        <v>52</v>
      </c>
      <c r="AE14" s="310"/>
      <c r="AF14" s="310"/>
      <c r="AG14" s="310"/>
      <c r="AH14" s="310"/>
      <c r="AI14" s="310"/>
      <c r="AJ14" s="310"/>
      <c r="AK14" s="310"/>
      <c r="AL14" s="310"/>
      <c r="AM14" s="311" t="s">
        <v>45</v>
      </c>
      <c r="AN14" s="62"/>
      <c r="AO14" s="62"/>
      <c r="AP14" s="62"/>
      <c r="AQ14" s="63"/>
      <c r="AR14" s="29"/>
      <c r="AS14" s="29"/>
      <c r="AT14" s="29"/>
    </row>
    <row r="15" spans="1:46" ht="19.5" customHeight="1" x14ac:dyDescent="0.15">
      <c r="A15" s="28"/>
      <c r="B15" s="304"/>
      <c r="C15" s="308"/>
      <c r="D15" s="307"/>
      <c r="E15" s="307"/>
      <c r="F15" s="307"/>
      <c r="G15" s="307"/>
      <c r="H15" s="307"/>
      <c r="I15" s="307"/>
      <c r="J15" s="307"/>
      <c r="K15" s="307"/>
      <c r="L15" s="307"/>
      <c r="M15" s="61"/>
      <c r="N15" s="60"/>
      <c r="O15" s="88" t="s">
        <v>50</v>
      </c>
      <c r="P15" s="312"/>
      <c r="Q15" s="312"/>
      <c r="R15" s="65" t="s">
        <v>120</v>
      </c>
      <c r="S15" s="64"/>
      <c r="T15" s="64"/>
      <c r="U15" s="64"/>
      <c r="V15" s="64"/>
      <c r="W15" s="64"/>
      <c r="X15" s="62"/>
      <c r="Y15" s="62"/>
      <c r="Z15" s="61"/>
      <c r="AA15" s="61"/>
      <c r="AB15" s="85"/>
      <c r="AC15" s="309"/>
      <c r="AD15" s="310"/>
      <c r="AE15" s="310"/>
      <c r="AF15" s="310"/>
      <c r="AG15" s="310"/>
      <c r="AH15" s="310"/>
      <c r="AI15" s="310"/>
      <c r="AJ15" s="310"/>
      <c r="AK15" s="310"/>
      <c r="AL15" s="310"/>
      <c r="AM15" s="311"/>
      <c r="AN15" s="66" t="s">
        <v>35</v>
      </c>
      <c r="AO15" s="62"/>
      <c r="AP15" s="62"/>
      <c r="AQ15" s="63"/>
      <c r="AR15" s="29"/>
      <c r="AS15" s="29"/>
      <c r="AT15" s="29"/>
    </row>
    <row r="16" spans="1:46" ht="16.899999999999999" customHeight="1" x14ac:dyDescent="0.15">
      <c r="A16" s="28"/>
      <c r="B16" s="304"/>
      <c r="C16" s="306"/>
      <c r="D16" s="307"/>
      <c r="E16" s="307"/>
      <c r="F16" s="307"/>
      <c r="G16" s="307"/>
      <c r="H16" s="307"/>
      <c r="I16" s="307"/>
      <c r="J16" s="307"/>
      <c r="K16" s="307"/>
      <c r="L16" s="307"/>
      <c r="M16" s="61"/>
      <c r="N16" s="60"/>
      <c r="O16" s="65"/>
      <c r="P16" s="286"/>
      <c r="Q16" s="286"/>
      <c r="R16" s="65"/>
      <c r="S16" s="65"/>
      <c r="T16" s="65"/>
      <c r="U16" s="65"/>
      <c r="V16" s="65"/>
      <c r="W16" s="65"/>
      <c r="X16" s="65"/>
      <c r="Y16" s="65"/>
      <c r="Z16" s="66"/>
      <c r="AA16" s="66"/>
      <c r="AB16" s="85"/>
      <c r="AC16" s="309"/>
      <c r="AD16" s="310"/>
      <c r="AE16" s="310"/>
      <c r="AF16" s="310"/>
      <c r="AG16" s="310"/>
      <c r="AH16" s="310"/>
      <c r="AI16" s="310"/>
      <c r="AJ16" s="310"/>
      <c r="AK16" s="310"/>
      <c r="AL16" s="310"/>
      <c r="AM16" s="311"/>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83</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0</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287" t="s">
        <v>53</v>
      </c>
      <c r="C21" s="288"/>
      <c r="D21" s="288"/>
      <c r="E21" s="288"/>
      <c r="F21" s="288"/>
      <c r="G21" s="288"/>
      <c r="H21" s="289"/>
      <c r="I21" s="290" t="s">
        <v>59</v>
      </c>
      <c r="J21" s="290"/>
      <c r="K21" s="290"/>
      <c r="L21" s="290"/>
      <c r="M21" s="290"/>
      <c r="N21" s="290"/>
      <c r="O21" s="290"/>
      <c r="P21" s="290"/>
      <c r="Q21" s="290"/>
      <c r="R21" s="290"/>
      <c r="S21" s="290"/>
      <c r="T21" s="290"/>
      <c r="U21" s="287" t="s">
        <v>61</v>
      </c>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9"/>
      <c r="AR21" s="29"/>
      <c r="AS21" s="31"/>
    </row>
    <row r="22" spans="1:46" ht="30" customHeight="1" x14ac:dyDescent="0.15">
      <c r="A22" s="28"/>
      <c r="B22" s="271"/>
      <c r="C22" s="272"/>
      <c r="D22" s="272"/>
      <c r="E22" s="272"/>
      <c r="F22" s="272"/>
      <c r="G22" s="272"/>
      <c r="H22" s="273"/>
      <c r="I22" s="291" t="s">
        <v>22</v>
      </c>
      <c r="J22" s="291"/>
      <c r="K22" s="291"/>
      <c r="L22" s="291"/>
      <c r="M22" s="292"/>
      <c r="N22" s="292"/>
      <c r="O22" s="292"/>
      <c r="P22" s="292"/>
      <c r="Q22" s="292"/>
      <c r="R22" s="292"/>
      <c r="S22" s="292"/>
      <c r="T22" s="292"/>
      <c r="U22" s="293" t="s">
        <v>23</v>
      </c>
      <c r="V22" s="294"/>
      <c r="W22" s="294"/>
      <c r="X22" s="297"/>
      <c r="Y22" s="297"/>
      <c r="Z22" s="297"/>
      <c r="AA22" s="297"/>
      <c r="AB22" s="297"/>
      <c r="AC22" s="297"/>
      <c r="AD22" s="297"/>
      <c r="AE22" s="297"/>
      <c r="AF22" s="297"/>
      <c r="AG22" s="297"/>
      <c r="AH22" s="297"/>
      <c r="AI22" s="297"/>
      <c r="AJ22" s="297"/>
      <c r="AK22" s="297"/>
      <c r="AL22" s="297"/>
      <c r="AM22" s="297"/>
      <c r="AN22" s="297"/>
      <c r="AO22" s="297"/>
      <c r="AP22" s="297"/>
      <c r="AQ22" s="298"/>
      <c r="AR22" s="29"/>
      <c r="AT22" s="32"/>
    </row>
    <row r="23" spans="1:46" ht="30" customHeight="1" x14ac:dyDescent="0.15">
      <c r="A23" s="28"/>
      <c r="B23" s="274"/>
      <c r="C23" s="275"/>
      <c r="D23" s="275"/>
      <c r="E23" s="275"/>
      <c r="F23" s="275"/>
      <c r="G23" s="275"/>
      <c r="H23" s="276"/>
      <c r="I23" s="268" t="s">
        <v>21</v>
      </c>
      <c r="J23" s="268"/>
      <c r="K23" s="268"/>
      <c r="L23" s="268"/>
      <c r="M23" s="266"/>
      <c r="N23" s="266"/>
      <c r="O23" s="266"/>
      <c r="P23" s="266"/>
      <c r="Q23" s="266"/>
      <c r="R23" s="267"/>
      <c r="S23" s="267"/>
      <c r="T23" s="267"/>
      <c r="U23" s="295"/>
      <c r="V23" s="296"/>
      <c r="W23" s="296"/>
      <c r="X23" s="299"/>
      <c r="Y23" s="299"/>
      <c r="Z23" s="299"/>
      <c r="AA23" s="299"/>
      <c r="AB23" s="299"/>
      <c r="AC23" s="299"/>
      <c r="AD23" s="299"/>
      <c r="AE23" s="299"/>
      <c r="AF23" s="299"/>
      <c r="AG23" s="299"/>
      <c r="AH23" s="299"/>
      <c r="AI23" s="299"/>
      <c r="AJ23" s="299"/>
      <c r="AK23" s="299"/>
      <c r="AL23" s="299"/>
      <c r="AM23" s="299"/>
      <c r="AN23" s="299"/>
      <c r="AO23" s="299"/>
      <c r="AP23" s="299"/>
      <c r="AQ23" s="300"/>
      <c r="AR23" s="29"/>
      <c r="AT23" s="32"/>
    </row>
    <row r="24" spans="1:46" ht="30" customHeight="1" x14ac:dyDescent="0.15">
      <c r="A24" s="28"/>
      <c r="B24" s="274"/>
      <c r="C24" s="275"/>
      <c r="D24" s="275"/>
      <c r="E24" s="275"/>
      <c r="F24" s="275"/>
      <c r="G24" s="275"/>
      <c r="H24" s="276"/>
      <c r="I24" s="268" t="s">
        <v>20</v>
      </c>
      <c r="J24" s="268"/>
      <c r="K24" s="268"/>
      <c r="L24" s="268"/>
      <c r="M24" s="266"/>
      <c r="N24" s="266"/>
      <c r="O24" s="266"/>
      <c r="P24" s="266"/>
      <c r="Q24" s="266"/>
      <c r="R24" s="93" t="s">
        <v>60</v>
      </c>
      <c r="S24" s="269" t="s">
        <v>81</v>
      </c>
      <c r="T24" s="270"/>
      <c r="U24" s="313" t="s">
        <v>24</v>
      </c>
      <c r="V24" s="314"/>
      <c r="W24" s="314"/>
      <c r="X24" s="317"/>
      <c r="Y24" s="317"/>
      <c r="Z24" s="317"/>
      <c r="AA24" s="317"/>
      <c r="AB24" s="317"/>
      <c r="AC24" s="317"/>
      <c r="AD24" s="317"/>
      <c r="AE24" s="317"/>
      <c r="AF24" s="317"/>
      <c r="AG24" s="317"/>
      <c r="AH24" s="317"/>
      <c r="AI24" s="317"/>
      <c r="AJ24" s="317"/>
      <c r="AK24" s="317"/>
      <c r="AL24" s="317"/>
      <c r="AM24" s="317"/>
      <c r="AN24" s="317"/>
      <c r="AO24" s="317"/>
      <c r="AP24" s="317"/>
      <c r="AQ24" s="318"/>
      <c r="AR24" s="29"/>
      <c r="AT24" s="32"/>
    </row>
    <row r="25" spans="1:46" ht="30" customHeight="1" x14ac:dyDescent="0.15">
      <c r="A25" s="28"/>
      <c r="B25" s="274"/>
      <c r="C25" s="275"/>
      <c r="D25" s="275"/>
      <c r="E25" s="275"/>
      <c r="F25" s="275"/>
      <c r="G25" s="275"/>
      <c r="H25" s="276"/>
      <c r="I25" s="94" t="s">
        <v>62</v>
      </c>
      <c r="J25" s="95"/>
      <c r="K25" s="95"/>
      <c r="L25" s="96"/>
      <c r="M25" s="321"/>
      <c r="N25" s="322"/>
      <c r="O25" s="322"/>
      <c r="P25" s="322"/>
      <c r="Q25" s="322"/>
      <c r="R25" s="322"/>
      <c r="S25" s="322"/>
      <c r="T25" s="323"/>
      <c r="U25" s="315"/>
      <c r="V25" s="316"/>
      <c r="W25" s="316"/>
      <c r="X25" s="319"/>
      <c r="Y25" s="319"/>
      <c r="Z25" s="319"/>
      <c r="AA25" s="319"/>
      <c r="AB25" s="319"/>
      <c r="AC25" s="319"/>
      <c r="AD25" s="319"/>
      <c r="AE25" s="319"/>
      <c r="AF25" s="319"/>
      <c r="AG25" s="319"/>
      <c r="AH25" s="319"/>
      <c r="AI25" s="319"/>
      <c r="AJ25" s="319"/>
      <c r="AK25" s="319"/>
      <c r="AL25" s="319"/>
      <c r="AM25" s="319"/>
      <c r="AN25" s="319"/>
      <c r="AO25" s="319"/>
      <c r="AP25" s="319"/>
      <c r="AQ25" s="320"/>
      <c r="AR25" s="29"/>
    </row>
    <row r="26" spans="1:46" ht="30" customHeight="1" x14ac:dyDescent="0.15">
      <c r="A26" s="28"/>
      <c r="B26" s="277"/>
      <c r="C26" s="278"/>
      <c r="D26" s="278"/>
      <c r="E26" s="278"/>
      <c r="F26" s="278"/>
      <c r="G26" s="278"/>
      <c r="H26" s="279"/>
      <c r="I26" s="280" t="s">
        <v>121</v>
      </c>
      <c r="J26" s="281"/>
      <c r="K26" s="281"/>
      <c r="L26" s="282"/>
      <c r="M26" s="283" t="s">
        <v>112</v>
      </c>
      <c r="N26" s="284"/>
      <c r="O26" s="284"/>
      <c r="P26" s="284"/>
      <c r="Q26" s="284"/>
      <c r="R26" s="284"/>
      <c r="S26" s="284"/>
      <c r="T26" s="285"/>
      <c r="U26" s="139"/>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1"/>
      <c r="AR26" s="29"/>
    </row>
    <row r="27" spans="1:46" ht="15" customHeight="1" x14ac:dyDescent="0.15">
      <c r="A27" s="28"/>
      <c r="B27" s="26" t="s">
        <v>54</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56</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57</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15" customHeight="1" x14ac:dyDescent="0.15">
      <c r="A31" s="28"/>
      <c r="B31" s="26" t="s">
        <v>58</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5" customHeight="1" x14ac:dyDescent="0.15">
      <c r="A32" s="28"/>
      <c r="B32" s="138" t="s">
        <v>116</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9"/>
    </row>
    <row r="33" spans="1:52" ht="15" customHeight="1" x14ac:dyDescent="0.15">
      <c r="A33" s="28"/>
      <c r="B33" s="26"/>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9"/>
    </row>
    <row r="34" spans="1:52" ht="15" customHeight="1" x14ac:dyDescent="0.15">
      <c r="A34" s="28"/>
      <c r="B34" s="28" t="s">
        <v>1</v>
      </c>
      <c r="C34" s="28"/>
      <c r="D34" s="28"/>
      <c r="E34" s="33" t="s">
        <v>8</v>
      </c>
      <c r="F34" s="258">
        <v>45017</v>
      </c>
      <c r="G34" s="258"/>
      <c r="H34" s="258"/>
      <c r="I34" s="258"/>
      <c r="J34" s="258"/>
      <c r="K34" s="258"/>
      <c r="L34" s="34" t="s">
        <v>9</v>
      </c>
      <c r="M34" s="258">
        <v>45382</v>
      </c>
      <c r="N34" s="258"/>
      <c r="O34" s="258"/>
      <c r="P34" s="258"/>
      <c r="Q34" s="258"/>
      <c r="R34" s="35" t="s">
        <v>10</v>
      </c>
      <c r="S34" s="35"/>
      <c r="T34" s="35"/>
      <c r="U34" s="35"/>
      <c r="V34" s="35"/>
      <c r="W34" s="28"/>
      <c r="X34" s="28"/>
      <c r="Y34" s="28"/>
      <c r="Z34" s="28"/>
      <c r="AA34" s="28"/>
      <c r="AB34" s="28"/>
      <c r="AC34" s="28"/>
      <c r="AD34" s="28"/>
      <c r="AE34" s="28"/>
      <c r="AF34" s="28"/>
      <c r="AG34" s="28"/>
      <c r="AH34" s="28"/>
      <c r="AI34" s="28"/>
      <c r="AJ34" s="28"/>
      <c r="AK34" s="28"/>
      <c r="AL34" s="28"/>
      <c r="AM34" s="28"/>
      <c r="AN34" s="28"/>
      <c r="AO34" s="28"/>
      <c r="AP34" s="28"/>
      <c r="AQ34" s="28"/>
      <c r="AR34" s="29"/>
    </row>
    <row r="35" spans="1:52" ht="15" customHeight="1" x14ac:dyDescent="0.15">
      <c r="A35" s="28"/>
      <c r="B35" s="204" t="s">
        <v>2</v>
      </c>
      <c r="C35" s="155" t="s">
        <v>3</v>
      </c>
      <c r="D35" s="156"/>
      <c r="E35" s="156"/>
      <c r="F35" s="147"/>
      <c r="G35" s="260" t="s">
        <v>40</v>
      </c>
      <c r="H35" s="261"/>
      <c r="I35" s="261"/>
      <c r="J35" s="261"/>
      <c r="K35" s="261"/>
      <c r="L35" s="262"/>
      <c r="M35" s="260" t="s">
        <v>79</v>
      </c>
      <c r="N35" s="156"/>
      <c r="O35" s="156"/>
      <c r="P35" s="147"/>
      <c r="Q35" s="155" t="s">
        <v>4</v>
      </c>
      <c r="R35" s="156"/>
      <c r="S35" s="156"/>
      <c r="T35" s="147"/>
      <c r="U35" s="238" t="s">
        <v>82</v>
      </c>
      <c r="V35" s="239"/>
      <c r="W35" s="239"/>
      <c r="X35" s="239"/>
      <c r="Y35" s="239"/>
      <c r="Z35" s="239"/>
      <c r="AA35" s="239"/>
      <c r="AB35" s="239"/>
      <c r="AC35" s="239"/>
      <c r="AD35" s="240"/>
      <c r="AE35" s="155" t="s">
        <v>5</v>
      </c>
      <c r="AF35" s="156"/>
      <c r="AG35" s="156"/>
      <c r="AH35" s="156"/>
      <c r="AI35" s="156"/>
      <c r="AJ35" s="36"/>
      <c r="AK35" s="36"/>
      <c r="AL35" s="36"/>
      <c r="AM35" s="37"/>
      <c r="AN35" s="243" t="s">
        <v>39</v>
      </c>
      <c r="AO35" s="244"/>
      <c r="AP35" s="244"/>
      <c r="AQ35" s="245"/>
      <c r="AR35" s="29"/>
      <c r="AT35" s="38"/>
    </row>
    <row r="36" spans="1:52" ht="15" customHeight="1" x14ac:dyDescent="0.15">
      <c r="A36" s="28"/>
      <c r="B36" s="205"/>
      <c r="C36" s="241"/>
      <c r="D36" s="242"/>
      <c r="E36" s="242"/>
      <c r="F36" s="225"/>
      <c r="G36" s="252"/>
      <c r="H36" s="253"/>
      <c r="I36" s="253"/>
      <c r="J36" s="253"/>
      <c r="K36" s="253"/>
      <c r="L36" s="254"/>
      <c r="M36" s="252"/>
      <c r="N36" s="242"/>
      <c r="O36" s="242"/>
      <c r="P36" s="225"/>
      <c r="Q36" s="263"/>
      <c r="R36" s="264"/>
      <c r="S36" s="264"/>
      <c r="T36" s="265"/>
      <c r="U36" s="98"/>
      <c r="V36" s="99"/>
      <c r="W36" s="101" t="str">
        <f>IF($C$5="✔","☑","")</f>
        <v>☑</v>
      </c>
      <c r="X36" s="99"/>
      <c r="Y36" s="101" t="str">
        <f>IF($C$9="✔","☑","")</f>
        <v/>
      </c>
      <c r="Z36" s="99"/>
      <c r="AA36" s="99"/>
      <c r="AB36" s="101" t="str">
        <f>IF($C$14="✔","☑","")</f>
        <v/>
      </c>
      <c r="AC36" s="99"/>
      <c r="AD36" s="102"/>
      <c r="AE36" s="241"/>
      <c r="AF36" s="242"/>
      <c r="AG36" s="242"/>
      <c r="AH36" s="242"/>
      <c r="AI36" s="242"/>
      <c r="AJ36" s="8"/>
      <c r="AK36" s="8"/>
      <c r="AL36" s="8"/>
      <c r="AM36" s="86"/>
      <c r="AN36" s="246"/>
      <c r="AO36" s="247"/>
      <c r="AP36" s="247"/>
      <c r="AQ36" s="248"/>
      <c r="AR36" s="29"/>
      <c r="AT36" s="38"/>
    </row>
    <row r="37" spans="1:52" ht="15" customHeight="1" x14ac:dyDescent="0.15">
      <c r="A37" s="28"/>
      <c r="B37" s="205"/>
      <c r="C37" s="241"/>
      <c r="D37" s="242"/>
      <c r="E37" s="242"/>
      <c r="F37" s="225"/>
      <c r="G37" s="252"/>
      <c r="H37" s="253"/>
      <c r="I37" s="253"/>
      <c r="J37" s="253"/>
      <c r="K37" s="253"/>
      <c r="L37" s="254"/>
      <c r="M37" s="241"/>
      <c r="N37" s="242"/>
      <c r="O37" s="242"/>
      <c r="P37" s="225"/>
      <c r="Q37" s="249" t="s">
        <v>17</v>
      </c>
      <c r="R37" s="250"/>
      <c r="S37" s="250"/>
      <c r="T37" s="251"/>
      <c r="U37" s="252" t="s">
        <v>114</v>
      </c>
      <c r="V37" s="253"/>
      <c r="W37" s="253"/>
      <c r="X37" s="253"/>
      <c r="Y37" s="254"/>
      <c r="Z37" s="252" t="s">
        <v>37</v>
      </c>
      <c r="AA37" s="253"/>
      <c r="AB37" s="253"/>
      <c r="AC37" s="253"/>
      <c r="AD37" s="254"/>
      <c r="AE37" s="241"/>
      <c r="AF37" s="242"/>
      <c r="AG37" s="242"/>
      <c r="AH37" s="242"/>
      <c r="AI37" s="242"/>
      <c r="AJ37" s="155" t="s">
        <v>33</v>
      </c>
      <c r="AK37" s="156"/>
      <c r="AL37" s="156"/>
      <c r="AM37" s="147"/>
      <c r="AN37" s="252" t="s">
        <v>38</v>
      </c>
      <c r="AO37" s="253"/>
      <c r="AP37" s="253"/>
      <c r="AQ37" s="254"/>
      <c r="AR37" s="29"/>
      <c r="AT37" s="38"/>
      <c r="AU37" s="301" t="s">
        <v>110</v>
      </c>
      <c r="AV37" s="301"/>
      <c r="AW37" s="301"/>
      <c r="AX37" s="301"/>
      <c r="AY37" s="301"/>
      <c r="AZ37" s="301"/>
    </row>
    <row r="38" spans="1:52" ht="23.45" customHeight="1" x14ac:dyDescent="0.15">
      <c r="A38" s="28"/>
      <c r="B38" s="259"/>
      <c r="C38" s="157"/>
      <c r="D38" s="158"/>
      <c r="E38" s="158"/>
      <c r="F38" s="148"/>
      <c r="G38" s="255"/>
      <c r="H38" s="256"/>
      <c r="I38" s="256"/>
      <c r="J38" s="256"/>
      <c r="K38" s="256"/>
      <c r="L38" s="257"/>
      <c r="M38" s="157"/>
      <c r="N38" s="158"/>
      <c r="O38" s="158"/>
      <c r="P38" s="148"/>
      <c r="Q38" s="157"/>
      <c r="R38" s="158"/>
      <c r="S38" s="158"/>
      <c r="T38" s="148"/>
      <c r="U38" s="255"/>
      <c r="V38" s="256"/>
      <c r="W38" s="256"/>
      <c r="X38" s="256"/>
      <c r="Y38" s="257"/>
      <c r="Z38" s="255"/>
      <c r="AA38" s="256"/>
      <c r="AB38" s="256"/>
      <c r="AC38" s="256"/>
      <c r="AD38" s="257"/>
      <c r="AE38" s="157"/>
      <c r="AF38" s="158"/>
      <c r="AG38" s="158"/>
      <c r="AH38" s="158"/>
      <c r="AI38" s="158"/>
      <c r="AJ38" s="157"/>
      <c r="AK38" s="158"/>
      <c r="AL38" s="158"/>
      <c r="AM38" s="148"/>
      <c r="AN38" s="255"/>
      <c r="AO38" s="256"/>
      <c r="AP38" s="256"/>
      <c r="AQ38" s="257"/>
      <c r="AR38" s="29"/>
      <c r="AT38" s="38"/>
      <c r="AU38" s="301"/>
      <c r="AV38" s="301"/>
      <c r="AW38" s="301"/>
      <c r="AX38" s="301"/>
      <c r="AY38" s="301"/>
      <c r="AZ38" s="301"/>
    </row>
    <row r="39" spans="1:52" ht="15.75" customHeight="1" x14ac:dyDescent="0.15">
      <c r="A39" s="28"/>
      <c r="B39" s="204">
        <v>1</v>
      </c>
      <c r="C39" s="163"/>
      <c r="D39" s="164"/>
      <c r="E39" s="164"/>
      <c r="F39" s="165"/>
      <c r="G39" s="169" t="s">
        <v>14</v>
      </c>
      <c r="H39" s="170"/>
      <c r="I39" s="170"/>
      <c r="J39" s="170"/>
      <c r="K39" s="170"/>
      <c r="L39" s="171"/>
      <c r="M39" s="2"/>
      <c r="N39" s="14"/>
      <c r="O39" s="14"/>
      <c r="P39" s="14"/>
      <c r="Q39" s="172"/>
      <c r="R39" s="173"/>
      <c r="S39" s="173"/>
      <c r="T39" s="174"/>
      <c r="U39" s="181"/>
      <c r="V39" s="182"/>
      <c r="W39" s="182"/>
      <c r="X39" s="182"/>
      <c r="Y39" s="183"/>
      <c r="Z39" s="2"/>
      <c r="AA39" s="14"/>
      <c r="AB39" s="14"/>
      <c r="AC39" s="14"/>
      <c r="AD39" s="15"/>
      <c r="AE39" s="13" t="s">
        <v>26</v>
      </c>
      <c r="AF39" s="3"/>
      <c r="AG39" s="3"/>
      <c r="AH39" s="3"/>
      <c r="AI39" s="4"/>
      <c r="AJ39" s="233">
        <f>MIN(AF40,AF42,AF45)</f>
        <v>0</v>
      </c>
      <c r="AK39" s="234"/>
      <c r="AL39" s="234"/>
      <c r="AM39" s="147" t="s">
        <v>7</v>
      </c>
      <c r="AN39" s="226"/>
      <c r="AO39" s="227"/>
      <c r="AP39" s="227"/>
      <c r="AQ39" s="228"/>
      <c r="AR39" s="29"/>
    </row>
    <row r="40" spans="1:52" ht="15.75" customHeight="1" x14ac:dyDescent="0.15">
      <c r="A40" s="28"/>
      <c r="B40" s="205"/>
      <c r="C40" s="166"/>
      <c r="D40" s="167"/>
      <c r="E40" s="167"/>
      <c r="F40" s="168"/>
      <c r="G40" s="193"/>
      <c r="H40" s="194"/>
      <c r="I40" s="194"/>
      <c r="J40" s="194"/>
      <c r="K40" s="194"/>
      <c r="L40" s="195"/>
      <c r="M40" s="5" t="s">
        <v>11</v>
      </c>
      <c r="N40" s="8" t="str">
        <f>IF($G$40="","",DATEDIF(G40,$M$34,"m")+1)</f>
        <v/>
      </c>
      <c r="O40" s="8" t="s">
        <v>31</v>
      </c>
      <c r="P40" s="16" t="s">
        <v>16</v>
      </c>
      <c r="Q40" s="175"/>
      <c r="R40" s="176"/>
      <c r="S40" s="176"/>
      <c r="T40" s="177"/>
      <c r="U40" s="27"/>
      <c r="V40" s="202">
        <f>V41*W42</f>
        <v>0</v>
      </c>
      <c r="W40" s="202"/>
      <c r="X40" s="202"/>
      <c r="Y40" s="6" t="s">
        <v>7</v>
      </c>
      <c r="Z40" s="17"/>
      <c r="AA40" s="203">
        <f>AA41*AB42</f>
        <v>0</v>
      </c>
      <c r="AB40" s="203"/>
      <c r="AC40" s="203"/>
      <c r="AD40" s="6" t="s">
        <v>7</v>
      </c>
      <c r="AE40" s="5"/>
      <c r="AF40" s="223">
        <f>IF(V40=0,0,ROUNDDOWN((V40-10000)/2,0))</f>
        <v>0</v>
      </c>
      <c r="AG40" s="223"/>
      <c r="AH40" s="223"/>
      <c r="AI40" s="6" t="s">
        <v>7</v>
      </c>
      <c r="AJ40" s="235"/>
      <c r="AK40" s="223"/>
      <c r="AL40" s="223"/>
      <c r="AM40" s="225"/>
      <c r="AN40" s="206"/>
      <c r="AO40" s="207"/>
      <c r="AP40" s="207"/>
      <c r="AQ40" s="208"/>
      <c r="AR40" s="29"/>
      <c r="AS40" s="39">
        <f>YEAR($AS$1)*12+MONTH($AS$1)-YEAR(G40)*12-MONTH(G40)
-IF(DAY(G40+1)=1,IF(DAY($AS$1+1)&gt;1,1),IF(AND(DAY($AS$1+1)&gt;1,
 DAY($AS$1)&lt;DAY(G40)),1))</f>
        <v>1491</v>
      </c>
      <c r="AU40" s="38" t="s">
        <v>99</v>
      </c>
      <c r="AV40" s="126">
        <f>MIN(N40,N41,N45,N46)</f>
        <v>0</v>
      </c>
      <c r="AW40" s="30" t="s">
        <v>100</v>
      </c>
    </row>
    <row r="41" spans="1:52" ht="15.75" customHeight="1" x14ac:dyDescent="0.15">
      <c r="A41" s="28"/>
      <c r="B41" s="205"/>
      <c r="C41" s="166"/>
      <c r="D41" s="167"/>
      <c r="E41" s="167"/>
      <c r="F41" s="168"/>
      <c r="G41" s="91"/>
      <c r="H41" s="92"/>
      <c r="I41" s="92"/>
      <c r="J41" s="92"/>
      <c r="K41" s="92"/>
      <c r="L41" s="120"/>
      <c r="M41" s="121" t="str">
        <f>IF(G40="","",IF($S$24="✔","（翌月払いのため",""))</f>
        <v/>
      </c>
      <c r="N41" s="122" t="str">
        <f>IF(G40="","",IF($S$24="✔",N40-1,""))</f>
        <v/>
      </c>
      <c r="O41" s="121" t="str">
        <f>IF(G40="","",IF($S$24="✔","ヶ月）",""))</f>
        <v/>
      </c>
      <c r="P41" s="123"/>
      <c r="Q41" s="178"/>
      <c r="R41" s="179"/>
      <c r="S41" s="179"/>
      <c r="T41" s="180"/>
      <c r="U41" s="1" t="s">
        <v>11</v>
      </c>
      <c r="V41" s="184"/>
      <c r="W41" s="184"/>
      <c r="X41" s="185" t="s">
        <v>12</v>
      </c>
      <c r="Y41" s="186"/>
      <c r="Z41" s="17" t="s">
        <v>8</v>
      </c>
      <c r="AA41" s="184"/>
      <c r="AB41" s="184"/>
      <c r="AC41" s="185" t="s">
        <v>12</v>
      </c>
      <c r="AD41" s="186"/>
      <c r="AE41" s="114" t="s">
        <v>18</v>
      </c>
      <c r="AF41" s="7"/>
      <c r="AG41" s="7"/>
      <c r="AH41" s="7"/>
      <c r="AI41" s="6"/>
      <c r="AJ41" s="235"/>
      <c r="AK41" s="223"/>
      <c r="AL41" s="223"/>
      <c r="AM41" s="225"/>
      <c r="AN41" s="206"/>
      <c r="AO41" s="207"/>
      <c r="AP41" s="207"/>
      <c r="AQ41" s="208"/>
      <c r="AR41" s="29"/>
      <c r="AU41" s="38" t="s">
        <v>101</v>
      </c>
      <c r="AV41" s="126">
        <f>IF(MIN(N40,N45,N41,N46)&gt;=73,72,MIN(N40,N45,N41,N46))</f>
        <v>0</v>
      </c>
      <c r="AW41" s="30" t="s">
        <v>31</v>
      </c>
    </row>
    <row r="42" spans="1:52" ht="15.75" customHeight="1" x14ac:dyDescent="0.15">
      <c r="A42" s="26"/>
      <c r="B42" s="205"/>
      <c r="C42" s="166"/>
      <c r="D42" s="167"/>
      <c r="E42" s="167"/>
      <c r="F42" s="168"/>
      <c r="G42" s="196" t="s">
        <v>15</v>
      </c>
      <c r="H42" s="197"/>
      <c r="I42" s="197"/>
      <c r="J42" s="197"/>
      <c r="K42" s="197"/>
      <c r="L42" s="198"/>
      <c r="M42" s="209" t="s">
        <v>34</v>
      </c>
      <c r="N42" s="210"/>
      <c r="O42" s="210"/>
      <c r="P42" s="211"/>
      <c r="Q42" s="214"/>
      <c r="R42" s="215"/>
      <c r="S42" s="215"/>
      <c r="T42" s="216"/>
      <c r="U42" s="12"/>
      <c r="V42" s="8"/>
      <c r="W42" s="22"/>
      <c r="X42" s="185" t="s">
        <v>13</v>
      </c>
      <c r="Y42" s="186"/>
      <c r="Z42" s="17"/>
      <c r="AA42" s="8"/>
      <c r="AB42" s="22"/>
      <c r="AC42" s="185" t="s">
        <v>13</v>
      </c>
      <c r="AD42" s="186"/>
      <c r="AE42" s="5"/>
      <c r="AF42" s="223">
        <f>ROUNDDOWN(AA40/2,0)</f>
        <v>0</v>
      </c>
      <c r="AG42" s="223"/>
      <c r="AH42" s="223"/>
      <c r="AI42" s="6" t="s">
        <v>7</v>
      </c>
      <c r="AJ42" s="235"/>
      <c r="AK42" s="223"/>
      <c r="AL42" s="223"/>
      <c r="AM42" s="225"/>
      <c r="AN42" s="206"/>
      <c r="AO42" s="207"/>
      <c r="AP42" s="207"/>
      <c r="AQ42" s="208"/>
      <c r="AR42" s="29"/>
      <c r="AU42" s="38" t="s">
        <v>102</v>
      </c>
      <c r="AV42" s="127">
        <f>IF(AV41&gt;=13,AV41-(AV41-12),AV41)-(AV40-AV41)</f>
        <v>0</v>
      </c>
      <c r="AW42" s="30" t="s">
        <v>31</v>
      </c>
    </row>
    <row r="43" spans="1:52" ht="15.75" customHeight="1" x14ac:dyDescent="0.15">
      <c r="A43" s="28"/>
      <c r="B43" s="187" t="s">
        <v>46</v>
      </c>
      <c r="C43" s="166"/>
      <c r="D43" s="167"/>
      <c r="E43" s="167"/>
      <c r="F43" s="168"/>
      <c r="G43" s="199"/>
      <c r="H43" s="200"/>
      <c r="I43" s="200"/>
      <c r="J43" s="200"/>
      <c r="K43" s="200"/>
      <c r="L43" s="201"/>
      <c r="M43" s="212"/>
      <c r="N43" s="142"/>
      <c r="O43" s="142"/>
      <c r="P43" s="213"/>
      <c r="Q43" s="217"/>
      <c r="R43" s="218"/>
      <c r="S43" s="218"/>
      <c r="T43" s="219"/>
      <c r="U43" s="5"/>
      <c r="V43" s="8"/>
      <c r="W43" s="8"/>
      <c r="X43" s="8"/>
      <c r="Y43" s="86"/>
      <c r="Z43" s="5"/>
      <c r="AA43" s="8"/>
      <c r="AB43" s="8"/>
      <c r="AC43" s="8"/>
      <c r="AD43" s="86"/>
      <c r="AE43" s="25" t="s">
        <v>47</v>
      </c>
      <c r="AF43" s="23"/>
      <c r="AG43" s="23"/>
      <c r="AH43" s="23"/>
      <c r="AI43" s="115" t="str">
        <f>IF(AV44=0,"","×"&amp;AV44)</f>
        <v/>
      </c>
      <c r="AJ43" s="235"/>
      <c r="AK43" s="223"/>
      <c r="AL43" s="223"/>
      <c r="AM43" s="225"/>
      <c r="AN43" s="40"/>
      <c r="AO43" s="41"/>
      <c r="AP43" s="41"/>
      <c r="AQ43" s="42"/>
      <c r="AR43" s="29"/>
      <c r="AU43" s="38" t="s">
        <v>103</v>
      </c>
      <c r="AV43" s="127">
        <f>IF(AV41=AV42,1,AV41-AV42+1)</f>
        <v>1</v>
      </c>
      <c r="AW43" s="30" t="s">
        <v>104</v>
      </c>
    </row>
    <row r="44" spans="1:52" ht="15.75" customHeight="1" x14ac:dyDescent="0.15">
      <c r="A44" s="28"/>
      <c r="B44" s="187"/>
      <c r="C44" s="166"/>
      <c r="D44" s="167"/>
      <c r="E44" s="167"/>
      <c r="F44" s="168"/>
      <c r="G44" s="199"/>
      <c r="H44" s="200"/>
      <c r="I44" s="200"/>
      <c r="J44" s="200"/>
      <c r="K44" s="200"/>
      <c r="L44" s="201"/>
      <c r="M44" s="212"/>
      <c r="N44" s="142"/>
      <c r="O44" s="142"/>
      <c r="P44" s="213"/>
      <c r="Q44" s="217"/>
      <c r="R44" s="218"/>
      <c r="S44" s="218"/>
      <c r="T44" s="219"/>
      <c r="U44" s="5"/>
      <c r="V44" s="8"/>
      <c r="W44" s="8"/>
      <c r="X44" s="8"/>
      <c r="Y44" s="86"/>
      <c r="Z44" s="5"/>
      <c r="AA44" s="8"/>
      <c r="AB44" s="8"/>
      <c r="AC44" s="8"/>
      <c r="AD44" s="86"/>
      <c r="AE44" s="25" t="s">
        <v>48</v>
      </c>
      <c r="AF44" s="23"/>
      <c r="AG44" s="23"/>
      <c r="AH44" s="23"/>
      <c r="AI44" s="115" t="str">
        <f>IF(AV45=0,"","×"&amp;AV45)</f>
        <v/>
      </c>
      <c r="AJ44" s="235"/>
      <c r="AK44" s="223"/>
      <c r="AL44" s="223"/>
      <c r="AM44" s="225"/>
      <c r="AN44" s="40"/>
      <c r="AO44" s="41"/>
      <c r="AP44" s="41"/>
      <c r="AQ44" s="42"/>
      <c r="AR44" s="29"/>
      <c r="AU44" s="38" t="s">
        <v>105</v>
      </c>
      <c r="AV44" s="127">
        <f>IF(AV43&gt;=25,IF(AV43&lt;=36,36-AV43+1,0),AV42)</f>
        <v>0</v>
      </c>
      <c r="AW44" s="30" t="s">
        <v>104</v>
      </c>
    </row>
    <row r="45" spans="1:52" ht="15.75" customHeight="1" x14ac:dyDescent="0.15">
      <c r="A45" s="28"/>
      <c r="B45" s="187"/>
      <c r="C45" s="189" t="s">
        <v>25</v>
      </c>
      <c r="D45" s="190"/>
      <c r="E45" s="191"/>
      <c r="F45" s="229"/>
      <c r="G45" s="193"/>
      <c r="H45" s="194"/>
      <c r="I45" s="194"/>
      <c r="J45" s="194"/>
      <c r="K45" s="194"/>
      <c r="L45" s="195"/>
      <c r="M45" s="5" t="s">
        <v>11</v>
      </c>
      <c r="N45" s="8" t="str">
        <f>IF(G45="","",DATEDIF(G45,$M$34,"m")+1)</f>
        <v/>
      </c>
      <c r="O45" s="8" t="s">
        <v>31</v>
      </c>
      <c r="P45" s="16" t="s">
        <v>16</v>
      </c>
      <c r="Q45" s="217"/>
      <c r="R45" s="218"/>
      <c r="S45" s="218"/>
      <c r="T45" s="219"/>
      <c r="U45" s="5"/>
      <c r="V45" s="109" t="s">
        <v>81</v>
      </c>
      <c r="W45" s="230" t="s">
        <v>49</v>
      </c>
      <c r="X45" s="231"/>
      <c r="Y45" s="232"/>
      <c r="Z45" s="5"/>
      <c r="AA45" s="8"/>
      <c r="AB45" s="8"/>
      <c r="AC45" s="8"/>
      <c r="AD45" s="86"/>
      <c r="AE45" s="5"/>
      <c r="AF45" s="124">
        <f>AV44*7500+AV45*5000</f>
        <v>0</v>
      </c>
      <c r="AG45" s="6" t="s">
        <v>19</v>
      </c>
      <c r="AH45" s="125"/>
      <c r="AI45" s="6"/>
      <c r="AJ45" s="235"/>
      <c r="AK45" s="223"/>
      <c r="AL45" s="223"/>
      <c r="AM45" s="225"/>
      <c r="AN45" s="43"/>
      <c r="AO45" s="44"/>
      <c r="AP45" s="44"/>
      <c r="AQ45" s="45"/>
      <c r="AR45" s="29"/>
      <c r="AU45" s="38" t="s">
        <v>106</v>
      </c>
      <c r="AV45" s="127">
        <f>AV42-AV44</f>
        <v>0</v>
      </c>
      <c r="AW45" s="30" t="s">
        <v>104</v>
      </c>
    </row>
    <row r="46" spans="1:52" ht="15.75" customHeight="1" x14ac:dyDescent="0.15">
      <c r="A46" s="28"/>
      <c r="B46" s="109" t="s">
        <v>81</v>
      </c>
      <c r="C46" s="46"/>
      <c r="D46" s="47"/>
      <c r="E46" s="47"/>
      <c r="F46" s="48"/>
      <c r="G46" s="91"/>
      <c r="H46" s="92"/>
      <c r="I46" s="92"/>
      <c r="J46" s="92"/>
      <c r="K46" s="92"/>
      <c r="L46" s="120"/>
      <c r="M46" s="121" t="str">
        <f>IF(G45="","",IF($S$24="✔","（翌月払いのため",""))</f>
        <v/>
      </c>
      <c r="N46" s="122" t="str">
        <f>IF(G45="","",IF($S$24="✔",N45-1,""))</f>
        <v/>
      </c>
      <c r="O46" s="121" t="str">
        <f>IF(G45="","",IF($S$24="✔","ヶ月）",""))</f>
        <v/>
      </c>
      <c r="P46" s="123"/>
      <c r="Q46" s="220"/>
      <c r="R46" s="221"/>
      <c r="S46" s="221"/>
      <c r="T46" s="222"/>
      <c r="U46" s="9"/>
      <c r="V46" s="10"/>
      <c r="W46" s="10"/>
      <c r="X46" s="10"/>
      <c r="Y46" s="11"/>
      <c r="Z46" s="9"/>
      <c r="AA46" s="10"/>
      <c r="AB46" s="10"/>
      <c r="AC46" s="10"/>
      <c r="AD46" s="11"/>
      <c r="AE46" s="9"/>
      <c r="AF46" s="10"/>
      <c r="AG46" s="10"/>
      <c r="AH46" s="10"/>
      <c r="AI46" s="11"/>
      <c r="AJ46" s="236"/>
      <c r="AK46" s="237"/>
      <c r="AL46" s="237"/>
      <c r="AM46" s="148"/>
      <c r="AN46" s="49"/>
      <c r="AO46" s="50"/>
      <c r="AP46" s="50"/>
      <c r="AQ46" s="51"/>
      <c r="AR46" s="29"/>
    </row>
    <row r="47" spans="1:52" ht="15.75" customHeight="1" x14ac:dyDescent="0.15">
      <c r="A47" s="28"/>
      <c r="B47" s="204">
        <v>2</v>
      </c>
      <c r="C47" s="163"/>
      <c r="D47" s="164"/>
      <c r="E47" s="164"/>
      <c r="F47" s="165"/>
      <c r="G47" s="169" t="s">
        <v>63</v>
      </c>
      <c r="H47" s="170"/>
      <c r="I47" s="170"/>
      <c r="J47" s="170"/>
      <c r="K47" s="170"/>
      <c r="L47" s="171"/>
      <c r="M47" s="2"/>
      <c r="N47" s="14"/>
      <c r="O47" s="14"/>
      <c r="P47" s="14"/>
      <c r="Q47" s="172"/>
      <c r="R47" s="173"/>
      <c r="S47" s="173"/>
      <c r="T47" s="174"/>
      <c r="U47" s="181"/>
      <c r="V47" s="182"/>
      <c r="W47" s="182"/>
      <c r="X47" s="182"/>
      <c r="Y47" s="183"/>
      <c r="Z47" s="2"/>
      <c r="AA47" s="14"/>
      <c r="AB47" s="14"/>
      <c r="AC47" s="14"/>
      <c r="AD47" s="15"/>
      <c r="AE47" s="13" t="s">
        <v>64</v>
      </c>
      <c r="AF47" s="3"/>
      <c r="AG47" s="3"/>
      <c r="AH47" s="3"/>
      <c r="AI47" s="4"/>
      <c r="AJ47" s="143">
        <f>MIN(AF48,AF50,AF53)</f>
        <v>0</v>
      </c>
      <c r="AK47" s="144"/>
      <c r="AL47" s="144"/>
      <c r="AM47" s="147" t="s">
        <v>65</v>
      </c>
      <c r="AN47" s="226"/>
      <c r="AO47" s="227"/>
      <c r="AP47" s="227"/>
      <c r="AQ47" s="228"/>
      <c r="AR47" s="29"/>
    </row>
    <row r="48" spans="1:52" ht="15.75" customHeight="1" x14ac:dyDescent="0.15">
      <c r="A48" s="28"/>
      <c r="B48" s="205"/>
      <c r="C48" s="166"/>
      <c r="D48" s="167"/>
      <c r="E48" s="167"/>
      <c r="F48" s="168"/>
      <c r="G48" s="193"/>
      <c r="H48" s="194"/>
      <c r="I48" s="194"/>
      <c r="J48" s="194"/>
      <c r="K48" s="194"/>
      <c r="L48" s="195"/>
      <c r="M48" s="5" t="s">
        <v>66</v>
      </c>
      <c r="N48" s="8" t="str">
        <f>IF($G$48="","",DATEDIF(G48,$M$34,"m")+1)</f>
        <v/>
      </c>
      <c r="O48" s="8" t="s">
        <v>67</v>
      </c>
      <c r="P48" s="16" t="s">
        <v>68</v>
      </c>
      <c r="Q48" s="175"/>
      <c r="R48" s="176"/>
      <c r="S48" s="176"/>
      <c r="T48" s="177"/>
      <c r="U48" s="27"/>
      <c r="V48" s="202">
        <f>V49*W50</f>
        <v>0</v>
      </c>
      <c r="W48" s="202"/>
      <c r="X48" s="202"/>
      <c r="Y48" s="6" t="s">
        <v>65</v>
      </c>
      <c r="Z48" s="17"/>
      <c r="AA48" s="203">
        <f>AA49*AB50</f>
        <v>0</v>
      </c>
      <c r="AB48" s="203"/>
      <c r="AC48" s="203"/>
      <c r="AD48" s="6" t="s">
        <v>65</v>
      </c>
      <c r="AE48" s="5"/>
      <c r="AF48" s="223">
        <f>IF(V48=0,0,ROUNDDOWN((V48-10000)/2,0))</f>
        <v>0</v>
      </c>
      <c r="AG48" s="223"/>
      <c r="AH48" s="223"/>
      <c r="AI48" s="6" t="s">
        <v>65</v>
      </c>
      <c r="AJ48" s="224"/>
      <c r="AK48" s="203"/>
      <c r="AL48" s="203"/>
      <c r="AM48" s="225"/>
      <c r="AN48" s="206"/>
      <c r="AO48" s="207"/>
      <c r="AP48" s="207"/>
      <c r="AQ48" s="208"/>
      <c r="AR48" s="29"/>
      <c r="AS48" s="39">
        <f>YEAR($AS$1)*12+MONTH($AS$1)-YEAR(G48)*12-MONTH(G48)
-IF(DAY(G48+1)=1,IF(DAY($AS$1+1)&gt;1,1),IF(AND(DAY($AS$1+1)&gt;1,
 DAY($AS$1)&lt;DAY(G48)),1))</f>
        <v>1491</v>
      </c>
      <c r="AU48" s="38" t="s">
        <v>99</v>
      </c>
      <c r="AV48" s="126">
        <f>MIN(N48,N49,N53,N54)</f>
        <v>0</v>
      </c>
      <c r="AW48" s="30" t="s">
        <v>100</v>
      </c>
    </row>
    <row r="49" spans="1:49" ht="15.75" customHeight="1" x14ac:dyDescent="0.15">
      <c r="A49" s="28"/>
      <c r="B49" s="205"/>
      <c r="C49" s="166"/>
      <c r="D49" s="167"/>
      <c r="E49" s="167"/>
      <c r="F49" s="168"/>
      <c r="G49" s="91"/>
      <c r="H49" s="92"/>
      <c r="I49" s="92"/>
      <c r="J49" s="92"/>
      <c r="K49" s="92"/>
      <c r="L49" s="120"/>
      <c r="M49" s="121" t="str">
        <f>IF(G48="","",IF($S$24="✔","（翌月払いのため",""))</f>
        <v/>
      </c>
      <c r="N49" s="122" t="str">
        <f>IF(G48="","",IF($S$24="✔",N48-1,""))</f>
        <v/>
      </c>
      <c r="O49" s="121" t="str">
        <f>IF(G48="","",IF($S$24="✔","ヶ月）",""))</f>
        <v/>
      </c>
      <c r="P49" s="123"/>
      <c r="Q49" s="178"/>
      <c r="R49" s="179"/>
      <c r="S49" s="179"/>
      <c r="T49" s="180"/>
      <c r="U49" s="1" t="s">
        <v>66</v>
      </c>
      <c r="V49" s="184"/>
      <c r="W49" s="184"/>
      <c r="X49" s="185" t="s">
        <v>69</v>
      </c>
      <c r="Y49" s="186"/>
      <c r="Z49" s="17" t="s">
        <v>70</v>
      </c>
      <c r="AA49" s="184"/>
      <c r="AB49" s="184"/>
      <c r="AC49" s="185" t="s">
        <v>69</v>
      </c>
      <c r="AD49" s="186"/>
      <c r="AE49" s="114" t="s">
        <v>71</v>
      </c>
      <c r="AF49" s="7"/>
      <c r="AG49" s="7"/>
      <c r="AH49" s="7"/>
      <c r="AI49" s="6"/>
      <c r="AJ49" s="224"/>
      <c r="AK49" s="203"/>
      <c r="AL49" s="203"/>
      <c r="AM49" s="225"/>
      <c r="AN49" s="206"/>
      <c r="AO49" s="207"/>
      <c r="AP49" s="207"/>
      <c r="AQ49" s="208"/>
      <c r="AR49" s="29"/>
      <c r="AU49" s="38" t="s">
        <v>101</v>
      </c>
      <c r="AV49" s="126">
        <f>IF(MIN(N48,N53,N49,N54)&gt;=73,72,MIN(N48,N53,N49,N54))</f>
        <v>0</v>
      </c>
      <c r="AW49" s="30" t="s">
        <v>31</v>
      </c>
    </row>
    <row r="50" spans="1:49" ht="15.75" customHeight="1" x14ac:dyDescent="0.15">
      <c r="A50" s="26"/>
      <c r="B50" s="205"/>
      <c r="C50" s="166"/>
      <c r="D50" s="167"/>
      <c r="E50" s="167"/>
      <c r="F50" s="168"/>
      <c r="G50" s="196" t="s">
        <v>72</v>
      </c>
      <c r="H50" s="197"/>
      <c r="I50" s="197"/>
      <c r="J50" s="197"/>
      <c r="K50" s="197"/>
      <c r="L50" s="198"/>
      <c r="M50" s="209" t="s">
        <v>73</v>
      </c>
      <c r="N50" s="210"/>
      <c r="O50" s="210"/>
      <c r="P50" s="211"/>
      <c r="Q50" s="214"/>
      <c r="R50" s="215"/>
      <c r="S50" s="215"/>
      <c r="T50" s="216"/>
      <c r="U50" s="12"/>
      <c r="V50" s="8"/>
      <c r="W50" s="22"/>
      <c r="X50" s="185" t="s">
        <v>74</v>
      </c>
      <c r="Y50" s="186"/>
      <c r="Z50" s="17"/>
      <c r="AA50" s="8"/>
      <c r="AB50" s="22"/>
      <c r="AC50" s="185" t="s">
        <v>74</v>
      </c>
      <c r="AD50" s="186"/>
      <c r="AE50" s="5"/>
      <c r="AF50" s="223">
        <f>ROUNDDOWN(AA48/2,0)</f>
        <v>0</v>
      </c>
      <c r="AG50" s="223"/>
      <c r="AH50" s="223"/>
      <c r="AI50" s="6" t="s">
        <v>65</v>
      </c>
      <c r="AJ50" s="224"/>
      <c r="AK50" s="203"/>
      <c r="AL50" s="203"/>
      <c r="AM50" s="225"/>
      <c r="AN50" s="206"/>
      <c r="AO50" s="207"/>
      <c r="AP50" s="207"/>
      <c r="AQ50" s="208"/>
      <c r="AR50" s="29"/>
      <c r="AU50" s="38" t="s">
        <v>102</v>
      </c>
      <c r="AV50" s="127">
        <f>IF(AV49&gt;=13,AV49-(AV49-12),AV49)-(AV48-AV49)</f>
        <v>0</v>
      </c>
      <c r="AW50" s="30" t="s">
        <v>31</v>
      </c>
    </row>
    <row r="51" spans="1:49" ht="15.75" customHeight="1" x14ac:dyDescent="0.15">
      <c r="A51" s="28"/>
      <c r="B51" s="187" t="s">
        <v>75</v>
      </c>
      <c r="C51" s="166"/>
      <c r="D51" s="167"/>
      <c r="E51" s="167"/>
      <c r="F51" s="168"/>
      <c r="G51" s="199"/>
      <c r="H51" s="200"/>
      <c r="I51" s="200"/>
      <c r="J51" s="200"/>
      <c r="K51" s="200"/>
      <c r="L51" s="201"/>
      <c r="M51" s="212"/>
      <c r="N51" s="142"/>
      <c r="O51" s="142"/>
      <c r="P51" s="213"/>
      <c r="Q51" s="217"/>
      <c r="R51" s="218"/>
      <c r="S51" s="218"/>
      <c r="T51" s="219"/>
      <c r="U51" s="5"/>
      <c r="V51" s="8"/>
      <c r="W51" s="8"/>
      <c r="X51" s="8"/>
      <c r="Y51" s="86"/>
      <c r="Z51" s="5"/>
      <c r="AA51" s="8"/>
      <c r="AB51" s="8"/>
      <c r="AC51" s="8"/>
      <c r="AD51" s="86"/>
      <c r="AE51" s="25" t="s">
        <v>47</v>
      </c>
      <c r="AF51" s="23"/>
      <c r="AG51" s="23"/>
      <c r="AH51" s="23"/>
      <c r="AI51" s="115" t="str">
        <f>IF(AV52=0,"","×"&amp;AV52)</f>
        <v/>
      </c>
      <c r="AJ51" s="224"/>
      <c r="AK51" s="203"/>
      <c r="AL51" s="203"/>
      <c r="AM51" s="225"/>
      <c r="AN51" s="40"/>
      <c r="AO51" s="41"/>
      <c r="AP51" s="41"/>
      <c r="AQ51" s="42"/>
      <c r="AR51" s="29"/>
      <c r="AU51" s="38" t="s">
        <v>103</v>
      </c>
      <c r="AV51" s="127">
        <f>IF(AV49=AV50,1,AV49-AV50+1)</f>
        <v>1</v>
      </c>
      <c r="AW51" s="30" t="s">
        <v>104</v>
      </c>
    </row>
    <row r="52" spans="1:49" ht="13.9" customHeight="1" x14ac:dyDescent="0.15">
      <c r="A52" s="28"/>
      <c r="B52" s="187"/>
      <c r="C52" s="166"/>
      <c r="D52" s="167"/>
      <c r="E52" s="167"/>
      <c r="F52" s="168"/>
      <c r="G52" s="199"/>
      <c r="H52" s="200"/>
      <c r="I52" s="200"/>
      <c r="J52" s="200"/>
      <c r="K52" s="200"/>
      <c r="L52" s="201"/>
      <c r="M52" s="212"/>
      <c r="N52" s="142"/>
      <c r="O52" s="142"/>
      <c r="P52" s="213"/>
      <c r="Q52" s="217"/>
      <c r="R52" s="218"/>
      <c r="S52" s="218"/>
      <c r="T52" s="219"/>
      <c r="U52" s="5"/>
      <c r="V52" s="8"/>
      <c r="W52" s="8"/>
      <c r="X52" s="8"/>
      <c r="Y52" s="86"/>
      <c r="Z52" s="5"/>
      <c r="AA52" s="8"/>
      <c r="AB52" s="8"/>
      <c r="AC52" s="8"/>
      <c r="AD52" s="86"/>
      <c r="AE52" s="25" t="s">
        <v>48</v>
      </c>
      <c r="AF52" s="23"/>
      <c r="AG52" s="23"/>
      <c r="AH52" s="23"/>
      <c r="AI52" s="115" t="str">
        <f>IF(AV53=0,"","×"&amp;AV53)</f>
        <v/>
      </c>
      <c r="AJ52" s="224"/>
      <c r="AK52" s="203"/>
      <c r="AL52" s="203"/>
      <c r="AM52" s="225"/>
      <c r="AN52" s="40"/>
      <c r="AO52" s="41"/>
      <c r="AP52" s="41"/>
      <c r="AQ52" s="42"/>
      <c r="AR52" s="29"/>
      <c r="AU52" s="38" t="s">
        <v>105</v>
      </c>
      <c r="AV52" s="127">
        <f>IF(AV51&gt;=25,IF(AV51&lt;=36,36-AV51+1,0),AV50)</f>
        <v>0</v>
      </c>
      <c r="AW52" s="30" t="s">
        <v>104</v>
      </c>
    </row>
    <row r="53" spans="1:49" ht="15.75" customHeight="1" x14ac:dyDescent="0.15">
      <c r="A53" s="28"/>
      <c r="B53" s="187"/>
      <c r="C53" s="189" t="s">
        <v>76</v>
      </c>
      <c r="D53" s="190"/>
      <c r="E53" s="191"/>
      <c r="F53" s="229"/>
      <c r="G53" s="193"/>
      <c r="H53" s="194"/>
      <c r="I53" s="194"/>
      <c r="J53" s="194"/>
      <c r="K53" s="194"/>
      <c r="L53" s="195"/>
      <c r="M53" s="5" t="s">
        <v>66</v>
      </c>
      <c r="N53" s="8" t="str">
        <f>IF(G53="","",DATEDIF(G53,$M$34,"m")+1)</f>
        <v/>
      </c>
      <c r="O53" s="8" t="s">
        <v>67</v>
      </c>
      <c r="P53" s="16" t="s">
        <v>68</v>
      </c>
      <c r="Q53" s="217"/>
      <c r="R53" s="218"/>
      <c r="S53" s="218"/>
      <c r="T53" s="219"/>
      <c r="U53" s="5"/>
      <c r="V53" s="109" t="s">
        <v>81</v>
      </c>
      <c r="W53" s="110" t="s">
        <v>78</v>
      </c>
      <c r="X53" s="8"/>
      <c r="Y53" s="86"/>
      <c r="Z53" s="5"/>
      <c r="AA53" s="8"/>
      <c r="AB53" s="8"/>
      <c r="AC53" s="8"/>
      <c r="AD53" s="86"/>
      <c r="AE53" s="5"/>
      <c r="AF53" s="124">
        <f>AV52*7500+AV53*5000</f>
        <v>0</v>
      </c>
      <c r="AG53" s="6" t="s">
        <v>19</v>
      </c>
      <c r="AH53" s="125"/>
      <c r="AI53" s="6"/>
      <c r="AJ53" s="224"/>
      <c r="AK53" s="203"/>
      <c r="AL53" s="203"/>
      <c r="AM53" s="225"/>
      <c r="AN53" s="40"/>
      <c r="AO53" s="41"/>
      <c r="AP53" s="41"/>
      <c r="AQ53" s="42"/>
      <c r="AR53" s="29"/>
      <c r="AU53" s="38" t="s">
        <v>106</v>
      </c>
      <c r="AV53" s="127">
        <f>AV50-AV52</f>
        <v>0</v>
      </c>
      <c r="AW53" s="30" t="s">
        <v>104</v>
      </c>
    </row>
    <row r="54" spans="1:49" ht="15.75" customHeight="1" x14ac:dyDescent="0.15">
      <c r="A54" s="28"/>
      <c r="B54" s="109" t="s">
        <v>81</v>
      </c>
      <c r="C54" s="46"/>
      <c r="D54" s="47"/>
      <c r="E54" s="47"/>
      <c r="F54" s="48"/>
      <c r="G54" s="91"/>
      <c r="H54" s="92"/>
      <c r="I54" s="92"/>
      <c r="J54" s="92"/>
      <c r="K54" s="92"/>
      <c r="L54" s="120"/>
      <c r="M54" s="121" t="str">
        <f>IF(G53="","",IF($S$24="✔","（翌月払いのため",""))</f>
        <v/>
      </c>
      <c r="N54" s="122" t="str">
        <f>IF(G53="","",IF($S$24="✔",N53-1,""))</f>
        <v/>
      </c>
      <c r="O54" s="121" t="str">
        <f>IF(G53="","",IF($S$24="✔","ヶ月）",""))</f>
        <v/>
      </c>
      <c r="P54" s="123"/>
      <c r="Q54" s="220"/>
      <c r="R54" s="221"/>
      <c r="S54" s="221"/>
      <c r="T54" s="222"/>
      <c r="U54" s="9"/>
      <c r="V54" s="10"/>
      <c r="W54" s="10"/>
      <c r="X54" s="10"/>
      <c r="Y54" s="11"/>
      <c r="Z54" s="9"/>
      <c r="AA54" s="10"/>
      <c r="AB54" s="10"/>
      <c r="AC54" s="10"/>
      <c r="AD54" s="11"/>
      <c r="AE54" s="9"/>
      <c r="AF54" s="10"/>
      <c r="AG54" s="10"/>
      <c r="AH54" s="10"/>
      <c r="AI54" s="11"/>
      <c r="AJ54" s="145"/>
      <c r="AK54" s="146"/>
      <c r="AL54" s="146"/>
      <c r="AM54" s="148"/>
      <c r="AN54" s="52"/>
      <c r="AO54" s="53"/>
      <c r="AP54" s="53"/>
      <c r="AQ54" s="54"/>
      <c r="AR54" s="29"/>
    </row>
    <row r="55" spans="1:49" ht="15.75" customHeight="1" x14ac:dyDescent="0.15">
      <c r="A55" s="28"/>
      <c r="B55" s="204">
        <v>3</v>
      </c>
      <c r="C55" s="163"/>
      <c r="D55" s="164"/>
      <c r="E55" s="164"/>
      <c r="F55" s="165"/>
      <c r="G55" s="169" t="s">
        <v>63</v>
      </c>
      <c r="H55" s="170"/>
      <c r="I55" s="170"/>
      <c r="J55" s="170"/>
      <c r="K55" s="170"/>
      <c r="L55" s="171"/>
      <c r="M55" s="2"/>
      <c r="N55" s="14"/>
      <c r="O55" s="14"/>
      <c r="P55" s="14"/>
      <c r="Q55" s="172"/>
      <c r="R55" s="173"/>
      <c r="S55" s="173"/>
      <c r="T55" s="174"/>
      <c r="U55" s="181"/>
      <c r="V55" s="182"/>
      <c r="W55" s="182"/>
      <c r="X55" s="182"/>
      <c r="Y55" s="183"/>
      <c r="Z55" s="2"/>
      <c r="AA55" s="14"/>
      <c r="AB55" s="14"/>
      <c r="AC55" s="14"/>
      <c r="AD55" s="15"/>
      <c r="AE55" s="13" t="s">
        <v>64</v>
      </c>
      <c r="AF55" s="3"/>
      <c r="AG55" s="3"/>
      <c r="AH55" s="3"/>
      <c r="AI55" s="4"/>
      <c r="AJ55" s="143">
        <f>MIN(AF56,AF58,AF61)</f>
        <v>0</v>
      </c>
      <c r="AK55" s="144"/>
      <c r="AL55" s="144"/>
      <c r="AM55" s="147" t="s">
        <v>65</v>
      </c>
      <c r="AN55" s="226"/>
      <c r="AO55" s="227"/>
      <c r="AP55" s="227"/>
      <c r="AQ55" s="228"/>
      <c r="AR55" s="29"/>
    </row>
    <row r="56" spans="1:49" ht="15.75" customHeight="1" x14ac:dyDescent="0.15">
      <c r="A56" s="28"/>
      <c r="B56" s="205"/>
      <c r="C56" s="166"/>
      <c r="D56" s="167"/>
      <c r="E56" s="167"/>
      <c r="F56" s="168"/>
      <c r="G56" s="193"/>
      <c r="H56" s="194"/>
      <c r="I56" s="194"/>
      <c r="J56" s="194"/>
      <c r="K56" s="194"/>
      <c r="L56" s="195"/>
      <c r="M56" s="5" t="s">
        <v>66</v>
      </c>
      <c r="N56" s="8" t="str">
        <f>IF($G$56="","",DATEDIF(G56,$M$34,"m")+1)</f>
        <v/>
      </c>
      <c r="O56" s="8" t="s">
        <v>67</v>
      </c>
      <c r="P56" s="16" t="s">
        <v>68</v>
      </c>
      <c r="Q56" s="175"/>
      <c r="R56" s="176"/>
      <c r="S56" s="176"/>
      <c r="T56" s="177"/>
      <c r="U56" s="27"/>
      <c r="V56" s="202">
        <f>V57*W58</f>
        <v>0</v>
      </c>
      <c r="W56" s="202"/>
      <c r="X56" s="202"/>
      <c r="Y56" s="6" t="s">
        <v>65</v>
      </c>
      <c r="Z56" s="17"/>
      <c r="AA56" s="203">
        <f>AA57*AB58</f>
        <v>0</v>
      </c>
      <c r="AB56" s="203"/>
      <c r="AC56" s="203"/>
      <c r="AD56" s="6" t="s">
        <v>65</v>
      </c>
      <c r="AE56" s="5"/>
      <c r="AF56" s="223">
        <f>IF(V56=0,0,ROUNDDOWN((V56-10000)/2,0))</f>
        <v>0</v>
      </c>
      <c r="AG56" s="223"/>
      <c r="AH56" s="223"/>
      <c r="AI56" s="6" t="s">
        <v>65</v>
      </c>
      <c r="AJ56" s="224"/>
      <c r="AK56" s="203"/>
      <c r="AL56" s="203"/>
      <c r="AM56" s="225"/>
      <c r="AN56" s="206"/>
      <c r="AO56" s="207"/>
      <c r="AP56" s="207"/>
      <c r="AQ56" s="208"/>
      <c r="AR56" s="29"/>
      <c r="AS56" s="39">
        <f>YEAR($AS$1)*12+MONTH($AS$1)-YEAR(G56)*12-MONTH(G56)
-IF(DAY(G56+1)=1,IF(DAY($AS$1+1)&gt;1,1),IF(AND(DAY($AS$1+1)&gt;1,
 DAY($AS$1)&lt;DAY(G56)),1))</f>
        <v>1491</v>
      </c>
      <c r="AU56" s="38" t="s">
        <v>99</v>
      </c>
      <c r="AV56" s="126">
        <f>MIN(N56,N57,N61,N62)</f>
        <v>0</v>
      </c>
      <c r="AW56" s="30" t="s">
        <v>100</v>
      </c>
    </row>
    <row r="57" spans="1:49" ht="15.75" customHeight="1" x14ac:dyDescent="0.15">
      <c r="A57" s="28"/>
      <c r="B57" s="205"/>
      <c r="C57" s="166"/>
      <c r="D57" s="167"/>
      <c r="E57" s="167"/>
      <c r="F57" s="168"/>
      <c r="G57" s="91"/>
      <c r="H57" s="92"/>
      <c r="I57" s="92"/>
      <c r="J57" s="92"/>
      <c r="K57" s="92"/>
      <c r="L57" s="120"/>
      <c r="M57" s="121" t="str">
        <f>IF(G56="","",IF($S$24="✔","（翌月払いのため",""))</f>
        <v/>
      </c>
      <c r="N57" s="122" t="str">
        <f>IF(G56="","",IF($S$24="✔",N56-1,""))</f>
        <v/>
      </c>
      <c r="O57" s="121" t="str">
        <f>IF(G56="","",IF($S$24="✔","ヶ月）",""))</f>
        <v/>
      </c>
      <c r="P57" s="123"/>
      <c r="Q57" s="178"/>
      <c r="R57" s="179"/>
      <c r="S57" s="179"/>
      <c r="T57" s="180"/>
      <c r="U57" s="1" t="s">
        <v>66</v>
      </c>
      <c r="V57" s="184"/>
      <c r="W57" s="184"/>
      <c r="X57" s="185" t="s">
        <v>69</v>
      </c>
      <c r="Y57" s="186"/>
      <c r="Z57" s="17" t="s">
        <v>70</v>
      </c>
      <c r="AA57" s="184"/>
      <c r="AB57" s="184"/>
      <c r="AC57" s="185" t="s">
        <v>69</v>
      </c>
      <c r="AD57" s="186"/>
      <c r="AE57" s="114" t="s">
        <v>71</v>
      </c>
      <c r="AF57" s="7"/>
      <c r="AG57" s="7"/>
      <c r="AH57" s="7"/>
      <c r="AI57" s="6"/>
      <c r="AJ57" s="224"/>
      <c r="AK57" s="203"/>
      <c r="AL57" s="203"/>
      <c r="AM57" s="225"/>
      <c r="AN57" s="206"/>
      <c r="AO57" s="207"/>
      <c r="AP57" s="207"/>
      <c r="AQ57" s="208"/>
      <c r="AR57" s="29"/>
      <c r="AU57" s="38" t="s">
        <v>101</v>
      </c>
      <c r="AV57" s="126">
        <f>IF(MIN(N56,N61,N57,N62)&gt;=73,72,MIN(N56,N61,N57,N62))</f>
        <v>0</v>
      </c>
      <c r="AW57" s="30" t="s">
        <v>31</v>
      </c>
    </row>
    <row r="58" spans="1:49" ht="15.75" customHeight="1" x14ac:dyDescent="0.15">
      <c r="A58" s="26"/>
      <c r="B58" s="205"/>
      <c r="C58" s="166"/>
      <c r="D58" s="167"/>
      <c r="E58" s="167"/>
      <c r="F58" s="168"/>
      <c r="G58" s="196" t="s">
        <v>72</v>
      </c>
      <c r="H58" s="197"/>
      <c r="I58" s="197"/>
      <c r="J58" s="197"/>
      <c r="K58" s="197"/>
      <c r="L58" s="198"/>
      <c r="M58" s="209" t="s">
        <v>73</v>
      </c>
      <c r="N58" s="210"/>
      <c r="O58" s="210"/>
      <c r="P58" s="211"/>
      <c r="Q58" s="214"/>
      <c r="R58" s="215"/>
      <c r="S58" s="215"/>
      <c r="T58" s="216"/>
      <c r="U58" s="12"/>
      <c r="V58" s="8"/>
      <c r="W58" s="22"/>
      <c r="X58" s="185" t="s">
        <v>74</v>
      </c>
      <c r="Y58" s="186"/>
      <c r="Z58" s="17"/>
      <c r="AA58" s="8"/>
      <c r="AB58" s="22"/>
      <c r="AC58" s="185" t="s">
        <v>74</v>
      </c>
      <c r="AD58" s="186"/>
      <c r="AE58" s="5"/>
      <c r="AF58" s="223">
        <f>ROUNDDOWN(AA56/2,0)</f>
        <v>0</v>
      </c>
      <c r="AG58" s="223"/>
      <c r="AH58" s="223"/>
      <c r="AI58" s="6" t="s">
        <v>65</v>
      </c>
      <c r="AJ58" s="224"/>
      <c r="AK58" s="203"/>
      <c r="AL58" s="203"/>
      <c r="AM58" s="225"/>
      <c r="AN58" s="206"/>
      <c r="AO58" s="207"/>
      <c r="AP58" s="207"/>
      <c r="AQ58" s="208"/>
      <c r="AR58" s="29"/>
      <c r="AU58" s="38" t="s">
        <v>102</v>
      </c>
      <c r="AV58" s="127">
        <f>IF(AV57&gt;=13,AV57-(AV57-12),AV57)-(AV56-AV57)</f>
        <v>0</v>
      </c>
      <c r="AW58" s="30" t="s">
        <v>31</v>
      </c>
    </row>
    <row r="59" spans="1:49" ht="15.75" customHeight="1" x14ac:dyDescent="0.15">
      <c r="A59" s="28"/>
      <c r="B59" s="187" t="s">
        <v>75</v>
      </c>
      <c r="C59" s="166"/>
      <c r="D59" s="167"/>
      <c r="E59" s="167"/>
      <c r="F59" s="168"/>
      <c r="G59" s="199"/>
      <c r="H59" s="200"/>
      <c r="I59" s="200"/>
      <c r="J59" s="200"/>
      <c r="K59" s="200"/>
      <c r="L59" s="201"/>
      <c r="M59" s="212"/>
      <c r="N59" s="142"/>
      <c r="O59" s="142"/>
      <c r="P59" s="213"/>
      <c r="Q59" s="217"/>
      <c r="R59" s="218"/>
      <c r="S59" s="218"/>
      <c r="T59" s="219"/>
      <c r="U59" s="5"/>
      <c r="V59" s="8"/>
      <c r="W59" s="8"/>
      <c r="X59" s="8"/>
      <c r="Y59" s="86"/>
      <c r="Z59" s="5"/>
      <c r="AA59" s="8"/>
      <c r="AB59" s="8"/>
      <c r="AC59" s="8"/>
      <c r="AD59" s="86"/>
      <c r="AE59" s="25" t="s">
        <v>47</v>
      </c>
      <c r="AF59" s="23"/>
      <c r="AG59" s="23"/>
      <c r="AH59" s="23"/>
      <c r="AI59" s="115" t="str">
        <f>IF(AV60=0,"","×"&amp;AV60)</f>
        <v/>
      </c>
      <c r="AJ59" s="224"/>
      <c r="AK59" s="203"/>
      <c r="AL59" s="203"/>
      <c r="AM59" s="225"/>
      <c r="AN59" s="40"/>
      <c r="AO59" s="41"/>
      <c r="AP59" s="41"/>
      <c r="AQ59" s="42"/>
      <c r="AR59" s="29"/>
      <c r="AU59" s="38" t="s">
        <v>103</v>
      </c>
      <c r="AV59" s="127">
        <f>IF(AV57=AV58,1,AV57-AV58+1)</f>
        <v>1</v>
      </c>
      <c r="AW59" s="30" t="s">
        <v>104</v>
      </c>
    </row>
    <row r="60" spans="1:49" ht="13.9" customHeight="1" x14ac:dyDescent="0.15">
      <c r="A60" s="28"/>
      <c r="B60" s="187"/>
      <c r="C60" s="166"/>
      <c r="D60" s="167"/>
      <c r="E60" s="167"/>
      <c r="F60" s="168"/>
      <c r="G60" s="199"/>
      <c r="H60" s="200"/>
      <c r="I60" s="200"/>
      <c r="J60" s="200"/>
      <c r="K60" s="200"/>
      <c r="L60" s="201"/>
      <c r="M60" s="212"/>
      <c r="N60" s="142"/>
      <c r="O60" s="142"/>
      <c r="P60" s="213"/>
      <c r="Q60" s="217"/>
      <c r="R60" s="218"/>
      <c r="S60" s="218"/>
      <c r="T60" s="219"/>
      <c r="U60" s="5"/>
      <c r="V60" s="8"/>
      <c r="W60" s="8"/>
      <c r="X60" s="8"/>
      <c r="Y60" s="86"/>
      <c r="Z60" s="5"/>
      <c r="AA60" s="8"/>
      <c r="AB60" s="8"/>
      <c r="AC60" s="8"/>
      <c r="AD60" s="86"/>
      <c r="AE60" s="25" t="s">
        <v>48</v>
      </c>
      <c r="AF60" s="23"/>
      <c r="AG60" s="23"/>
      <c r="AH60" s="23"/>
      <c r="AI60" s="115" t="str">
        <f>IF(AV61=0,"","×"&amp;AV61)</f>
        <v/>
      </c>
      <c r="AJ60" s="224"/>
      <c r="AK60" s="203"/>
      <c r="AL60" s="203"/>
      <c r="AM60" s="225"/>
      <c r="AN60" s="40"/>
      <c r="AO60" s="41"/>
      <c r="AP60" s="41"/>
      <c r="AQ60" s="42"/>
      <c r="AR60" s="29"/>
      <c r="AU60" s="38" t="s">
        <v>105</v>
      </c>
      <c r="AV60" s="127">
        <f>IF(AV59&gt;=25,IF(AV59&lt;=36,36-AV59+1,0),AV58)</f>
        <v>0</v>
      </c>
      <c r="AW60" s="30" t="s">
        <v>104</v>
      </c>
    </row>
    <row r="61" spans="1:49" ht="15.75" customHeight="1" x14ac:dyDescent="0.15">
      <c r="A61" s="28"/>
      <c r="B61" s="188"/>
      <c r="C61" s="189" t="s">
        <v>76</v>
      </c>
      <c r="D61" s="190"/>
      <c r="E61" s="191"/>
      <c r="F61" s="192"/>
      <c r="G61" s="193"/>
      <c r="H61" s="194"/>
      <c r="I61" s="194"/>
      <c r="J61" s="194"/>
      <c r="K61" s="194"/>
      <c r="L61" s="195"/>
      <c r="M61" s="5" t="s">
        <v>66</v>
      </c>
      <c r="N61" s="8" t="str">
        <f>IF(G61="","",DATEDIF(G61,$M$34,"m")+1)</f>
        <v/>
      </c>
      <c r="O61" s="8" t="s">
        <v>67</v>
      </c>
      <c r="P61" s="16" t="s">
        <v>68</v>
      </c>
      <c r="Q61" s="217"/>
      <c r="R61" s="218"/>
      <c r="S61" s="218"/>
      <c r="T61" s="219"/>
      <c r="U61" s="5"/>
      <c r="V61" s="109" t="s">
        <v>81</v>
      </c>
      <c r="W61" s="110" t="s">
        <v>78</v>
      </c>
      <c r="X61" s="66"/>
      <c r="Y61" s="86"/>
      <c r="Z61" s="5"/>
      <c r="AA61" s="8"/>
      <c r="AB61" s="8"/>
      <c r="AC61" s="8"/>
      <c r="AD61" s="86"/>
      <c r="AE61" s="5"/>
      <c r="AF61" s="124">
        <f>AV60*7500+AV61*5000</f>
        <v>0</v>
      </c>
      <c r="AG61" s="6" t="s">
        <v>19</v>
      </c>
      <c r="AH61" s="125"/>
      <c r="AI61" s="6"/>
      <c r="AJ61" s="224"/>
      <c r="AK61" s="203"/>
      <c r="AL61" s="203"/>
      <c r="AM61" s="225"/>
      <c r="AN61" s="40"/>
      <c r="AO61" s="41"/>
      <c r="AP61" s="41"/>
      <c r="AQ61" s="42"/>
      <c r="AR61" s="29"/>
      <c r="AU61" s="38" t="s">
        <v>106</v>
      </c>
      <c r="AV61" s="127">
        <f>AV58-AV60</f>
        <v>0</v>
      </c>
      <c r="AW61" s="30" t="s">
        <v>104</v>
      </c>
    </row>
    <row r="62" spans="1:49" ht="15.75" customHeight="1" x14ac:dyDescent="0.15">
      <c r="A62" s="28"/>
      <c r="B62" s="109" t="s">
        <v>81</v>
      </c>
      <c r="C62" s="46"/>
      <c r="D62" s="47"/>
      <c r="E62" s="47"/>
      <c r="F62" s="48"/>
      <c r="G62" s="91"/>
      <c r="H62" s="92"/>
      <c r="I62" s="92"/>
      <c r="J62" s="92"/>
      <c r="K62" s="92"/>
      <c r="L62" s="120"/>
      <c r="M62" s="121" t="str">
        <f>IF(G61="","",IF($S$24="✔","（翌月払いのため",""))</f>
        <v/>
      </c>
      <c r="N62" s="122" t="str">
        <f>IF(G61="","",IF($S$24="✔",N61-1,""))</f>
        <v/>
      </c>
      <c r="O62" s="121" t="str">
        <f>IF(G61="","",IF($S$24="✔","ヶ月）",""))</f>
        <v/>
      </c>
      <c r="P62" s="123"/>
      <c r="Q62" s="220"/>
      <c r="R62" s="221"/>
      <c r="S62" s="221"/>
      <c r="T62" s="222"/>
      <c r="U62" s="9"/>
      <c r="V62" s="10"/>
      <c r="W62" s="10"/>
      <c r="X62" s="10"/>
      <c r="Y62" s="11"/>
      <c r="Z62" s="9"/>
      <c r="AA62" s="10"/>
      <c r="AB62" s="10"/>
      <c r="AC62" s="10"/>
      <c r="AD62" s="11"/>
      <c r="AE62" s="9"/>
      <c r="AF62" s="10"/>
      <c r="AG62" s="10"/>
      <c r="AH62" s="10"/>
      <c r="AI62" s="11"/>
      <c r="AJ62" s="145"/>
      <c r="AK62" s="146"/>
      <c r="AL62" s="146"/>
      <c r="AM62" s="148"/>
      <c r="AN62" s="52"/>
      <c r="AO62" s="53"/>
      <c r="AP62" s="53"/>
      <c r="AQ62" s="54"/>
      <c r="AR62" s="29"/>
    </row>
    <row r="63" spans="1:49" ht="14.25" customHeight="1" x14ac:dyDescent="0.15">
      <c r="A63" s="28"/>
      <c r="B63" s="155" t="s">
        <v>6</v>
      </c>
      <c r="C63" s="156"/>
      <c r="D63" s="156"/>
      <c r="E63" s="156"/>
      <c r="F63" s="147"/>
      <c r="G63" s="149"/>
      <c r="H63" s="150"/>
      <c r="I63" s="150"/>
      <c r="J63" s="150"/>
      <c r="K63" s="150"/>
      <c r="L63" s="151"/>
      <c r="M63" s="149"/>
      <c r="N63" s="150"/>
      <c r="O63" s="150"/>
      <c r="P63" s="151"/>
      <c r="Q63" s="149"/>
      <c r="R63" s="150"/>
      <c r="S63" s="150"/>
      <c r="T63" s="151"/>
      <c r="U63" s="159">
        <f>SUM(V40+V48+V56)</f>
        <v>0</v>
      </c>
      <c r="V63" s="160"/>
      <c r="W63" s="160"/>
      <c r="X63" s="160"/>
      <c r="Y63" s="147" t="s">
        <v>7</v>
      </c>
      <c r="Z63" s="143">
        <f>SUM(AA40+AA48+AA56)</f>
        <v>0</v>
      </c>
      <c r="AA63" s="144"/>
      <c r="AB63" s="144"/>
      <c r="AC63" s="144"/>
      <c r="AD63" s="147" t="s">
        <v>7</v>
      </c>
      <c r="AE63" s="149"/>
      <c r="AF63" s="150"/>
      <c r="AG63" s="150"/>
      <c r="AH63" s="150"/>
      <c r="AI63" s="151"/>
      <c r="AJ63" s="143">
        <f>SUM(AJ39:AL62)</f>
        <v>0</v>
      </c>
      <c r="AK63" s="144"/>
      <c r="AL63" s="144"/>
      <c r="AM63" s="147" t="s">
        <v>7</v>
      </c>
      <c r="AN63" s="149"/>
      <c r="AO63" s="150"/>
      <c r="AP63" s="150"/>
      <c r="AQ63" s="151"/>
      <c r="AR63" s="29"/>
    </row>
    <row r="64" spans="1:49" ht="14.25" customHeight="1" x14ac:dyDescent="0.15">
      <c r="A64" s="28"/>
      <c r="B64" s="157"/>
      <c r="C64" s="158"/>
      <c r="D64" s="158"/>
      <c r="E64" s="158"/>
      <c r="F64" s="148"/>
      <c r="G64" s="152"/>
      <c r="H64" s="153"/>
      <c r="I64" s="153"/>
      <c r="J64" s="153"/>
      <c r="K64" s="153"/>
      <c r="L64" s="154"/>
      <c r="M64" s="152"/>
      <c r="N64" s="153"/>
      <c r="O64" s="153"/>
      <c r="P64" s="154"/>
      <c r="Q64" s="152"/>
      <c r="R64" s="153"/>
      <c r="S64" s="153"/>
      <c r="T64" s="154"/>
      <c r="U64" s="161"/>
      <c r="V64" s="162"/>
      <c r="W64" s="162"/>
      <c r="X64" s="162"/>
      <c r="Y64" s="148"/>
      <c r="Z64" s="145"/>
      <c r="AA64" s="146"/>
      <c r="AB64" s="146"/>
      <c r="AC64" s="146"/>
      <c r="AD64" s="148"/>
      <c r="AE64" s="152"/>
      <c r="AF64" s="153"/>
      <c r="AG64" s="153"/>
      <c r="AH64" s="153"/>
      <c r="AI64" s="154"/>
      <c r="AJ64" s="145"/>
      <c r="AK64" s="146"/>
      <c r="AL64" s="146"/>
      <c r="AM64" s="148"/>
      <c r="AN64" s="152"/>
      <c r="AO64" s="153"/>
      <c r="AP64" s="153"/>
      <c r="AQ64" s="154"/>
      <c r="AR64" s="29"/>
    </row>
    <row r="65" spans="1:44" ht="21" customHeight="1" x14ac:dyDescent="0.15">
      <c r="A65" s="28"/>
      <c r="B65" s="24" t="s">
        <v>32</v>
      </c>
      <c r="C65" s="116"/>
      <c r="D65" s="116"/>
      <c r="E65" s="116"/>
      <c r="F65" s="116"/>
      <c r="G65" s="116"/>
      <c r="H65" s="116"/>
      <c r="I65" s="116"/>
      <c r="J65" s="116"/>
      <c r="K65" s="116"/>
      <c r="L65" s="113"/>
      <c r="M65" s="8"/>
      <c r="N65" s="8"/>
      <c r="O65" s="8"/>
      <c r="P65" s="8"/>
      <c r="Q65" s="55"/>
      <c r="R65" s="113"/>
      <c r="S65" s="116"/>
      <c r="T65" s="116"/>
      <c r="U65" s="116"/>
      <c r="V65" s="116"/>
      <c r="W65" s="116"/>
      <c r="X65" s="116"/>
      <c r="Y65" s="116"/>
      <c r="Z65" s="116"/>
      <c r="AA65" s="116"/>
      <c r="AB65" s="116"/>
      <c r="AC65" s="116"/>
      <c r="AD65" s="116"/>
      <c r="AE65" s="116"/>
      <c r="AF65" s="116"/>
      <c r="AG65" s="116"/>
      <c r="AH65" s="116"/>
      <c r="AI65" s="116"/>
      <c r="AJ65" s="21"/>
      <c r="AK65" s="21"/>
      <c r="AL65" s="21"/>
      <c r="AM65" s="21"/>
      <c r="AN65" s="116"/>
      <c r="AO65" s="116"/>
      <c r="AP65" s="116"/>
      <c r="AQ65" s="116"/>
      <c r="AR65" s="29"/>
    </row>
    <row r="66" spans="1:44" ht="21" customHeight="1" x14ac:dyDescent="0.15">
      <c r="A66" s="28"/>
      <c r="B66" s="24" t="s">
        <v>115</v>
      </c>
      <c r="C66" s="132"/>
      <c r="D66" s="132"/>
      <c r="E66" s="132"/>
      <c r="F66" s="132"/>
      <c r="G66" s="132"/>
      <c r="H66" s="132"/>
      <c r="I66" s="132"/>
      <c r="J66" s="132"/>
      <c r="K66" s="132"/>
      <c r="L66" s="132"/>
      <c r="M66" s="8"/>
      <c r="N66" s="8"/>
      <c r="O66" s="8"/>
      <c r="P66" s="8"/>
      <c r="Q66" s="134"/>
      <c r="R66" s="132"/>
      <c r="S66" s="132"/>
      <c r="T66" s="132"/>
      <c r="U66" s="132"/>
      <c r="V66" s="132"/>
      <c r="W66" s="132"/>
      <c r="X66" s="132"/>
      <c r="Y66" s="132"/>
      <c r="Z66" s="132"/>
      <c r="AA66" s="132"/>
      <c r="AB66" s="132"/>
      <c r="AC66" s="132"/>
      <c r="AD66" s="132"/>
      <c r="AE66" s="132"/>
      <c r="AF66" s="132"/>
      <c r="AG66" s="132"/>
      <c r="AH66" s="132"/>
      <c r="AI66" s="132"/>
      <c r="AJ66" s="21"/>
      <c r="AK66" s="21"/>
      <c r="AL66" s="21"/>
      <c r="AM66" s="21"/>
      <c r="AN66" s="132"/>
      <c r="AO66" s="132"/>
      <c r="AP66" s="132"/>
      <c r="AQ66" s="132"/>
      <c r="AR66" s="29"/>
    </row>
    <row r="67" spans="1:44" ht="13.5" customHeight="1" x14ac:dyDescent="0.15">
      <c r="A67" s="28"/>
      <c r="B67" s="142" t="s">
        <v>117</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29"/>
    </row>
    <row r="68" spans="1:44" ht="15" customHeight="1" x14ac:dyDescent="0.15">
      <c r="A68" s="28"/>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29"/>
    </row>
    <row r="69" spans="1:44" ht="15" customHeight="1" x14ac:dyDescent="0.15">
      <c r="A69" s="28"/>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29"/>
    </row>
    <row r="70" spans="1:44" ht="15" customHeight="1" x14ac:dyDescent="0.15">
      <c r="A70" s="28"/>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29"/>
    </row>
  </sheetData>
  <mergeCells count="151">
    <mergeCell ref="AU37:AZ38"/>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I22:L22"/>
    <mergeCell ref="M22:T22"/>
    <mergeCell ref="U22:W23"/>
    <mergeCell ref="X22:AQ23"/>
    <mergeCell ref="I23:L23"/>
    <mergeCell ref="B35:B38"/>
    <mergeCell ref="C35:F38"/>
    <mergeCell ref="G35:L38"/>
    <mergeCell ref="M35:P38"/>
    <mergeCell ref="Q35:T36"/>
    <mergeCell ref="M23:T23"/>
    <mergeCell ref="I24:L24"/>
    <mergeCell ref="M24:Q24"/>
    <mergeCell ref="S24:T24"/>
    <mergeCell ref="B22:H26"/>
    <mergeCell ref="I26:L26"/>
    <mergeCell ref="M26:T26"/>
    <mergeCell ref="U35:AD35"/>
    <mergeCell ref="AE35:AI38"/>
    <mergeCell ref="AN35:AQ36"/>
    <mergeCell ref="Q37:T38"/>
    <mergeCell ref="U37:Y38"/>
    <mergeCell ref="Z37:AD38"/>
    <mergeCell ref="AJ37:AM38"/>
    <mergeCell ref="AN37:AQ38"/>
    <mergeCell ref="F34:K34"/>
    <mergeCell ref="M34:Q34"/>
    <mergeCell ref="B39:B42"/>
    <mergeCell ref="C39:F44"/>
    <mergeCell ref="G39:L39"/>
    <mergeCell ref="Q39:T41"/>
    <mergeCell ref="U39:Y39"/>
    <mergeCell ref="AJ39:AL46"/>
    <mergeCell ref="AC41:AD41"/>
    <mergeCell ref="B43:B45"/>
    <mergeCell ref="C45:D45"/>
    <mergeCell ref="E45:F45"/>
    <mergeCell ref="AN41:AQ42"/>
    <mergeCell ref="M42:P44"/>
    <mergeCell ref="Q42:T46"/>
    <mergeCell ref="X42:Y42"/>
    <mergeCell ref="AC42:AD42"/>
    <mergeCell ref="AF42:AH42"/>
    <mergeCell ref="G45:L45"/>
    <mergeCell ref="AM39:AM46"/>
    <mergeCell ref="AN39:AQ40"/>
    <mergeCell ref="G40:L40"/>
    <mergeCell ref="V40:X40"/>
    <mergeCell ref="AA40:AC40"/>
    <mergeCell ref="AF40:AH40"/>
    <mergeCell ref="V41:W41"/>
    <mergeCell ref="X41:Y41"/>
    <mergeCell ref="AA41:AB41"/>
    <mergeCell ref="W45:Y45"/>
    <mergeCell ref="G42:L44"/>
    <mergeCell ref="G48:L48"/>
    <mergeCell ref="V48:X48"/>
    <mergeCell ref="AA48:AC48"/>
    <mergeCell ref="AF48:AH48"/>
    <mergeCell ref="V49:W49"/>
    <mergeCell ref="X49:Y49"/>
    <mergeCell ref="AC49:AD49"/>
    <mergeCell ref="B47:B50"/>
    <mergeCell ref="C47:F52"/>
    <mergeCell ref="G47:L47"/>
    <mergeCell ref="Q47:T49"/>
    <mergeCell ref="U47:Y47"/>
    <mergeCell ref="AA49:AB49"/>
    <mergeCell ref="B51:B53"/>
    <mergeCell ref="C53:D53"/>
    <mergeCell ref="E53:F53"/>
    <mergeCell ref="G53:L53"/>
    <mergeCell ref="G50:L52"/>
    <mergeCell ref="AN49:AQ50"/>
    <mergeCell ref="M50:P52"/>
    <mergeCell ref="Q50:T54"/>
    <mergeCell ref="X50:Y50"/>
    <mergeCell ref="AC50:AD50"/>
    <mergeCell ref="AF50:AH50"/>
    <mergeCell ref="AJ47:AL54"/>
    <mergeCell ref="AM47:AM54"/>
    <mergeCell ref="AN47:AQ48"/>
    <mergeCell ref="G58:L60"/>
    <mergeCell ref="G56:L56"/>
    <mergeCell ref="V56:X56"/>
    <mergeCell ref="AA56:AC56"/>
    <mergeCell ref="V57:W57"/>
    <mergeCell ref="X57:Y57"/>
    <mergeCell ref="B55:B58"/>
    <mergeCell ref="AN57:AQ58"/>
    <mergeCell ref="M58:P60"/>
    <mergeCell ref="Q58:T62"/>
    <mergeCell ref="X58:Y58"/>
    <mergeCell ref="AC58:AD58"/>
    <mergeCell ref="AF58:AH58"/>
    <mergeCell ref="AJ55:AL62"/>
    <mergeCell ref="AM55:AM62"/>
    <mergeCell ref="AN55:AQ56"/>
    <mergeCell ref="AF56:AH56"/>
    <mergeCell ref="U26:AQ26"/>
    <mergeCell ref="B67:AQ70"/>
    <mergeCell ref="Z63:AC64"/>
    <mergeCell ref="AD63:AD64"/>
    <mergeCell ref="AE63:AI64"/>
    <mergeCell ref="AJ63:AL64"/>
    <mergeCell ref="AM63:AM64"/>
    <mergeCell ref="AN63:AQ64"/>
    <mergeCell ref="B63:F64"/>
    <mergeCell ref="G63:L64"/>
    <mergeCell ref="M63:P64"/>
    <mergeCell ref="Q63:T64"/>
    <mergeCell ref="U63:X64"/>
    <mergeCell ref="Y63:Y64"/>
    <mergeCell ref="C55:F60"/>
    <mergeCell ref="G55:L55"/>
    <mergeCell ref="Q55:T57"/>
    <mergeCell ref="U55:Y55"/>
    <mergeCell ref="AA57:AB57"/>
    <mergeCell ref="AC57:AD57"/>
    <mergeCell ref="B59:B61"/>
    <mergeCell ref="C61:D61"/>
    <mergeCell ref="E61:F61"/>
    <mergeCell ref="G61:L61"/>
  </mergeCells>
  <phoneticPr fontId="1"/>
  <dataValidations count="2">
    <dataValidation type="list" allowBlank="1" showInputMessage="1" showErrorMessage="1" errorTitle="入力確認" error="リストから選択してください。" sqref="C5:C6 C9:C11 C14:C16" xr:uid="{E9E3B757-716B-4F27-B629-3BD115C481E3}">
      <formula1>"✔,　"</formula1>
    </dataValidation>
    <dataValidation type="list" allowBlank="1" showInputMessage="1" showErrorMessage="1" sqref="B46 B54 S24:T24 V61 V53 V45 O5:O6 B62" xr:uid="{F0BAE7BC-C273-4EEE-9C18-8706730BF8F2}">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3" max="44" man="1"/>
  </rowBreaks>
  <ignoredErrors>
    <ignoredError sqref="AF45 V40 V48 V56 AF61 AF5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472E-7024-4AFA-94AE-EE49005ECD1B}">
  <sheetPr>
    <tabColor theme="4" tint="0.79998168889431442"/>
    <pageSetUpPr fitToPage="1"/>
  </sheetPr>
  <dimension ref="A1:AW69"/>
  <sheetViews>
    <sheetView view="pageBreakPreview" zoomScale="80" zoomScaleNormal="90" zoomScaleSheetLayoutView="80" workbookViewId="0">
      <selection activeCell="B3" sqref="B3"/>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EDATE(M33,1)</f>
        <v>45412</v>
      </c>
    </row>
    <row r="2" spans="1:46" ht="17.25" x14ac:dyDescent="0.15">
      <c r="A2" s="28"/>
      <c r="B2" s="90" t="s">
        <v>122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302"/>
      <c r="N3" s="302"/>
      <c r="O3" s="302"/>
      <c r="P3" s="302"/>
      <c r="Q3" s="302"/>
      <c r="R3" s="302"/>
      <c r="S3" s="302"/>
      <c r="T3" s="302"/>
      <c r="U3" s="302"/>
      <c r="V3" s="302"/>
      <c r="W3" s="302"/>
      <c r="X3" s="302"/>
      <c r="Y3" s="302"/>
      <c r="Z3" s="302"/>
      <c r="AA3" s="302"/>
      <c r="AB3" s="302"/>
      <c r="AC3" s="302"/>
      <c r="AD3" s="302"/>
      <c r="AE3" s="302"/>
      <c r="AF3" s="302"/>
      <c r="AG3" s="302"/>
      <c r="AH3" s="302"/>
      <c r="AI3" s="303"/>
      <c r="AJ3" s="303"/>
      <c r="AK3" s="303"/>
      <c r="AL3" s="303"/>
      <c r="AM3" s="303"/>
      <c r="AN3" s="303"/>
      <c r="AO3" s="303"/>
      <c r="AP3" s="303"/>
      <c r="AQ3" s="303"/>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304">
        <v>1</v>
      </c>
      <c r="C5" s="375" t="s">
        <v>80</v>
      </c>
      <c r="D5" s="307" t="s">
        <v>77</v>
      </c>
      <c r="E5" s="307"/>
      <c r="F5" s="307"/>
      <c r="G5" s="307"/>
      <c r="H5" s="307"/>
      <c r="I5" s="307"/>
      <c r="J5" s="307"/>
      <c r="K5" s="307"/>
      <c r="L5" s="307"/>
      <c r="M5" s="119"/>
      <c r="N5" s="87"/>
      <c r="O5" s="131" t="s">
        <v>80</v>
      </c>
      <c r="P5" s="66" t="s">
        <v>41</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304"/>
      <c r="C6" s="376"/>
      <c r="D6" s="307"/>
      <c r="E6" s="307"/>
      <c r="F6" s="307"/>
      <c r="G6" s="307"/>
      <c r="H6" s="307"/>
      <c r="I6" s="307"/>
      <c r="J6" s="307"/>
      <c r="K6" s="307"/>
      <c r="L6" s="307"/>
      <c r="M6" s="61"/>
      <c r="N6" s="60"/>
      <c r="O6" s="108" t="s">
        <v>81</v>
      </c>
      <c r="P6" s="66" t="s">
        <v>43</v>
      </c>
      <c r="Q6" s="66"/>
      <c r="R6" s="84"/>
      <c r="S6" s="66" t="s">
        <v>42</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304">
        <v>2</v>
      </c>
      <c r="C9" s="305" t="s">
        <v>81</v>
      </c>
      <c r="D9" s="307" t="s">
        <v>36</v>
      </c>
      <c r="E9" s="307"/>
      <c r="F9" s="307"/>
      <c r="G9" s="307"/>
      <c r="H9" s="307"/>
      <c r="I9" s="307"/>
      <c r="J9" s="307"/>
      <c r="K9" s="307"/>
      <c r="L9" s="307"/>
      <c r="M9" s="61"/>
      <c r="N9" s="60"/>
      <c r="O9" s="64"/>
      <c r="P9" s="64"/>
      <c r="Q9" s="64"/>
      <c r="R9" s="64"/>
      <c r="S9" s="64"/>
      <c r="T9" s="64"/>
      <c r="U9" s="64"/>
      <c r="V9" s="64"/>
      <c r="W9" s="64"/>
      <c r="X9" s="62"/>
      <c r="Y9" s="62"/>
      <c r="Z9" s="61"/>
      <c r="AA9" s="61"/>
      <c r="AB9" s="85"/>
      <c r="AC9" s="309" t="s">
        <v>44</v>
      </c>
      <c r="AD9" s="310" t="s">
        <v>51</v>
      </c>
      <c r="AE9" s="310"/>
      <c r="AF9" s="310"/>
      <c r="AG9" s="310"/>
      <c r="AH9" s="310"/>
      <c r="AI9" s="310"/>
      <c r="AJ9" s="310"/>
      <c r="AK9" s="310"/>
      <c r="AL9" s="310"/>
      <c r="AM9" s="311" t="s">
        <v>45</v>
      </c>
      <c r="AN9" s="62"/>
      <c r="AO9" s="62"/>
      <c r="AP9" s="62"/>
      <c r="AQ9" s="63"/>
      <c r="AR9" s="29"/>
      <c r="AS9" s="29"/>
      <c r="AT9" s="29"/>
    </row>
    <row r="10" spans="1:46" ht="19.5" customHeight="1" x14ac:dyDescent="0.15">
      <c r="A10" s="28"/>
      <c r="B10" s="304"/>
      <c r="C10" s="308"/>
      <c r="D10" s="307"/>
      <c r="E10" s="307"/>
      <c r="F10" s="307"/>
      <c r="G10" s="307"/>
      <c r="H10" s="307"/>
      <c r="I10" s="307"/>
      <c r="J10" s="307"/>
      <c r="K10" s="307"/>
      <c r="L10" s="307"/>
      <c r="M10" s="61"/>
      <c r="N10" s="60"/>
      <c r="O10" s="88" t="s">
        <v>50</v>
      </c>
      <c r="P10" s="312"/>
      <c r="Q10" s="312"/>
      <c r="R10" s="65" t="s">
        <v>119</v>
      </c>
      <c r="S10" s="64"/>
      <c r="T10" s="64"/>
      <c r="U10" s="64"/>
      <c r="V10" s="64"/>
      <c r="W10" s="64"/>
      <c r="X10" s="62"/>
      <c r="Y10" s="62"/>
      <c r="Z10" s="61"/>
      <c r="AA10" s="61"/>
      <c r="AB10" s="85"/>
      <c r="AC10" s="309"/>
      <c r="AD10" s="310"/>
      <c r="AE10" s="310"/>
      <c r="AF10" s="310"/>
      <c r="AG10" s="310"/>
      <c r="AH10" s="310"/>
      <c r="AI10" s="310"/>
      <c r="AJ10" s="310"/>
      <c r="AK10" s="310"/>
      <c r="AL10" s="310"/>
      <c r="AM10" s="311"/>
      <c r="AN10" s="66" t="s">
        <v>35</v>
      </c>
      <c r="AO10" s="62"/>
      <c r="AP10" s="62"/>
      <c r="AQ10" s="63"/>
      <c r="AR10" s="29"/>
      <c r="AS10" s="29"/>
      <c r="AT10" s="29"/>
    </row>
    <row r="11" spans="1:46" ht="16.899999999999999" customHeight="1" x14ac:dyDescent="0.15">
      <c r="A11" s="28"/>
      <c r="B11" s="304"/>
      <c r="C11" s="306"/>
      <c r="D11" s="307"/>
      <c r="E11" s="307"/>
      <c r="F11" s="307"/>
      <c r="G11" s="307"/>
      <c r="H11" s="307"/>
      <c r="I11" s="307"/>
      <c r="J11" s="307"/>
      <c r="K11" s="307"/>
      <c r="L11" s="307"/>
      <c r="M11" s="61"/>
      <c r="N11" s="60"/>
      <c r="O11" s="65"/>
      <c r="P11" s="286"/>
      <c r="Q11" s="286"/>
      <c r="R11" s="65"/>
      <c r="S11" s="65"/>
      <c r="T11" s="65"/>
      <c r="U11" s="65"/>
      <c r="V11" s="65"/>
      <c r="W11" s="65"/>
      <c r="X11" s="65"/>
      <c r="Y11" s="65"/>
      <c r="Z11" s="66"/>
      <c r="AA11" s="66"/>
      <c r="AB11" s="85"/>
      <c r="AC11" s="309"/>
      <c r="AD11" s="310"/>
      <c r="AE11" s="310"/>
      <c r="AF11" s="310"/>
      <c r="AG11" s="310"/>
      <c r="AH11" s="310"/>
      <c r="AI11" s="310"/>
      <c r="AJ11" s="310"/>
      <c r="AK11" s="310"/>
      <c r="AL11" s="310"/>
      <c r="AM11" s="311"/>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304">
        <v>3</v>
      </c>
      <c r="C14" s="305" t="s">
        <v>81</v>
      </c>
      <c r="D14" s="307" t="s">
        <v>111</v>
      </c>
      <c r="E14" s="307"/>
      <c r="F14" s="307"/>
      <c r="G14" s="307"/>
      <c r="H14" s="307"/>
      <c r="I14" s="307"/>
      <c r="J14" s="307"/>
      <c r="K14" s="307"/>
      <c r="L14" s="307"/>
      <c r="M14" s="61"/>
      <c r="N14" s="60"/>
      <c r="O14" s="64"/>
      <c r="P14" s="64"/>
      <c r="Q14" s="64"/>
      <c r="R14" s="64"/>
      <c r="S14" s="64"/>
      <c r="T14" s="64"/>
      <c r="U14" s="64"/>
      <c r="V14" s="64"/>
      <c r="W14" s="64"/>
      <c r="X14" s="62"/>
      <c r="Y14" s="62"/>
      <c r="Z14" s="61"/>
      <c r="AA14" s="61"/>
      <c r="AB14" s="85"/>
      <c r="AC14" s="309" t="s">
        <v>44</v>
      </c>
      <c r="AD14" s="310" t="s">
        <v>52</v>
      </c>
      <c r="AE14" s="310"/>
      <c r="AF14" s="310"/>
      <c r="AG14" s="310"/>
      <c r="AH14" s="310"/>
      <c r="AI14" s="310"/>
      <c r="AJ14" s="310"/>
      <c r="AK14" s="310"/>
      <c r="AL14" s="310"/>
      <c r="AM14" s="311" t="s">
        <v>45</v>
      </c>
      <c r="AN14" s="62"/>
      <c r="AO14" s="62"/>
      <c r="AP14" s="62"/>
      <c r="AQ14" s="63"/>
      <c r="AR14" s="29"/>
      <c r="AS14" s="29"/>
      <c r="AT14" s="29"/>
    </row>
    <row r="15" spans="1:46" ht="19.5" customHeight="1" x14ac:dyDescent="0.15">
      <c r="A15" s="28"/>
      <c r="B15" s="304"/>
      <c r="C15" s="308"/>
      <c r="D15" s="307"/>
      <c r="E15" s="307"/>
      <c r="F15" s="307"/>
      <c r="G15" s="307"/>
      <c r="H15" s="307"/>
      <c r="I15" s="307"/>
      <c r="J15" s="307"/>
      <c r="K15" s="307"/>
      <c r="L15" s="307"/>
      <c r="M15" s="61"/>
      <c r="N15" s="60"/>
      <c r="O15" s="88" t="s">
        <v>50</v>
      </c>
      <c r="P15" s="312"/>
      <c r="Q15" s="312"/>
      <c r="R15" s="65" t="s">
        <v>120</v>
      </c>
      <c r="S15" s="64"/>
      <c r="T15" s="64"/>
      <c r="U15" s="64"/>
      <c r="V15" s="64"/>
      <c r="W15" s="64"/>
      <c r="X15" s="62"/>
      <c r="Y15" s="62"/>
      <c r="Z15" s="61"/>
      <c r="AA15" s="61"/>
      <c r="AB15" s="85"/>
      <c r="AC15" s="309"/>
      <c r="AD15" s="310"/>
      <c r="AE15" s="310"/>
      <c r="AF15" s="310"/>
      <c r="AG15" s="310"/>
      <c r="AH15" s="310"/>
      <c r="AI15" s="310"/>
      <c r="AJ15" s="310"/>
      <c r="AK15" s="310"/>
      <c r="AL15" s="310"/>
      <c r="AM15" s="311"/>
      <c r="AN15" s="66" t="s">
        <v>35</v>
      </c>
      <c r="AO15" s="62"/>
      <c r="AP15" s="62"/>
      <c r="AQ15" s="63"/>
      <c r="AR15" s="29"/>
      <c r="AS15" s="29"/>
      <c r="AT15" s="29"/>
    </row>
    <row r="16" spans="1:46" ht="16.899999999999999" customHeight="1" x14ac:dyDescent="0.15">
      <c r="A16" s="28"/>
      <c r="B16" s="304"/>
      <c r="C16" s="306"/>
      <c r="D16" s="307"/>
      <c r="E16" s="307"/>
      <c r="F16" s="307"/>
      <c r="G16" s="307"/>
      <c r="H16" s="307"/>
      <c r="I16" s="307"/>
      <c r="J16" s="307"/>
      <c r="K16" s="307"/>
      <c r="L16" s="307"/>
      <c r="M16" s="61"/>
      <c r="N16" s="60"/>
      <c r="O16" s="65"/>
      <c r="P16" s="286"/>
      <c r="Q16" s="286"/>
      <c r="R16" s="65"/>
      <c r="S16" s="65"/>
      <c r="T16" s="65"/>
      <c r="U16" s="65"/>
      <c r="V16" s="65"/>
      <c r="W16" s="65"/>
      <c r="X16" s="65"/>
      <c r="Y16" s="65"/>
      <c r="Z16" s="66"/>
      <c r="AA16" s="66"/>
      <c r="AB16" s="85"/>
      <c r="AC16" s="309"/>
      <c r="AD16" s="310"/>
      <c r="AE16" s="310"/>
      <c r="AF16" s="310"/>
      <c r="AG16" s="310"/>
      <c r="AH16" s="310"/>
      <c r="AI16" s="310"/>
      <c r="AJ16" s="310"/>
      <c r="AK16" s="310"/>
      <c r="AL16" s="310"/>
      <c r="AM16" s="311"/>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83</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0</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287" t="s">
        <v>53</v>
      </c>
      <c r="C21" s="288"/>
      <c r="D21" s="288"/>
      <c r="E21" s="288"/>
      <c r="F21" s="288"/>
      <c r="G21" s="288"/>
      <c r="H21" s="289"/>
      <c r="I21" s="290" t="s">
        <v>59</v>
      </c>
      <c r="J21" s="290"/>
      <c r="K21" s="290"/>
      <c r="L21" s="290"/>
      <c r="M21" s="290"/>
      <c r="N21" s="290"/>
      <c r="O21" s="290"/>
      <c r="P21" s="290"/>
      <c r="Q21" s="290"/>
      <c r="R21" s="290"/>
      <c r="S21" s="290"/>
      <c r="T21" s="290"/>
      <c r="U21" s="287" t="s">
        <v>61</v>
      </c>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9"/>
      <c r="AR21" s="29"/>
      <c r="AS21" s="31"/>
    </row>
    <row r="22" spans="1:46" ht="30" customHeight="1" x14ac:dyDescent="0.15">
      <c r="A22" s="28"/>
      <c r="B22" s="361" t="s">
        <v>90</v>
      </c>
      <c r="C22" s="362"/>
      <c r="D22" s="362"/>
      <c r="E22" s="362"/>
      <c r="F22" s="362"/>
      <c r="G22" s="362"/>
      <c r="H22" s="363"/>
      <c r="I22" s="291" t="s">
        <v>22</v>
      </c>
      <c r="J22" s="291"/>
      <c r="K22" s="291"/>
      <c r="L22" s="291"/>
      <c r="M22" s="370" t="s">
        <v>91</v>
      </c>
      <c r="N22" s="370"/>
      <c r="O22" s="370"/>
      <c r="P22" s="370"/>
      <c r="Q22" s="370"/>
      <c r="R22" s="370"/>
      <c r="S22" s="370"/>
      <c r="T22" s="370"/>
      <c r="U22" s="293" t="s">
        <v>23</v>
      </c>
      <c r="V22" s="294"/>
      <c r="W22" s="294"/>
      <c r="X22" s="371" t="s">
        <v>94</v>
      </c>
      <c r="Y22" s="371"/>
      <c r="Z22" s="371"/>
      <c r="AA22" s="371"/>
      <c r="AB22" s="371"/>
      <c r="AC22" s="371"/>
      <c r="AD22" s="371"/>
      <c r="AE22" s="371"/>
      <c r="AF22" s="371"/>
      <c r="AG22" s="371"/>
      <c r="AH22" s="371"/>
      <c r="AI22" s="371"/>
      <c r="AJ22" s="371"/>
      <c r="AK22" s="371"/>
      <c r="AL22" s="371"/>
      <c r="AM22" s="371"/>
      <c r="AN22" s="371"/>
      <c r="AO22" s="371"/>
      <c r="AP22" s="371"/>
      <c r="AQ22" s="372"/>
      <c r="AR22" s="29"/>
      <c r="AT22" s="32"/>
    </row>
    <row r="23" spans="1:46" ht="30" customHeight="1" x14ac:dyDescent="0.15">
      <c r="A23" s="28"/>
      <c r="B23" s="364"/>
      <c r="C23" s="365"/>
      <c r="D23" s="365"/>
      <c r="E23" s="365"/>
      <c r="F23" s="365"/>
      <c r="G23" s="365"/>
      <c r="H23" s="366"/>
      <c r="I23" s="268" t="s">
        <v>21</v>
      </c>
      <c r="J23" s="268"/>
      <c r="K23" s="268"/>
      <c r="L23" s="268"/>
      <c r="M23" s="359" t="s">
        <v>109</v>
      </c>
      <c r="N23" s="359"/>
      <c r="O23" s="359"/>
      <c r="P23" s="359"/>
      <c r="Q23" s="359"/>
      <c r="R23" s="360"/>
      <c r="S23" s="360"/>
      <c r="T23" s="360"/>
      <c r="U23" s="295"/>
      <c r="V23" s="296"/>
      <c r="W23" s="296"/>
      <c r="X23" s="373"/>
      <c r="Y23" s="373"/>
      <c r="Z23" s="373"/>
      <c r="AA23" s="373"/>
      <c r="AB23" s="373"/>
      <c r="AC23" s="373"/>
      <c r="AD23" s="373"/>
      <c r="AE23" s="373"/>
      <c r="AF23" s="373"/>
      <c r="AG23" s="373"/>
      <c r="AH23" s="373"/>
      <c r="AI23" s="373"/>
      <c r="AJ23" s="373"/>
      <c r="AK23" s="373"/>
      <c r="AL23" s="373"/>
      <c r="AM23" s="373"/>
      <c r="AN23" s="373"/>
      <c r="AO23" s="373"/>
      <c r="AP23" s="373"/>
      <c r="AQ23" s="374"/>
      <c r="AR23" s="29"/>
      <c r="AT23" s="32"/>
    </row>
    <row r="24" spans="1:46" ht="30" customHeight="1" x14ac:dyDescent="0.15">
      <c r="A24" s="28"/>
      <c r="B24" s="364"/>
      <c r="C24" s="365"/>
      <c r="D24" s="365"/>
      <c r="E24" s="365"/>
      <c r="F24" s="365"/>
      <c r="G24" s="365"/>
      <c r="H24" s="366"/>
      <c r="I24" s="268" t="s">
        <v>20</v>
      </c>
      <c r="J24" s="268"/>
      <c r="K24" s="268"/>
      <c r="L24" s="268"/>
      <c r="M24" s="359" t="s">
        <v>92</v>
      </c>
      <c r="N24" s="359"/>
      <c r="O24" s="359"/>
      <c r="P24" s="359"/>
      <c r="Q24" s="359"/>
      <c r="R24" s="93" t="s">
        <v>60</v>
      </c>
      <c r="S24" s="269" t="s">
        <v>81</v>
      </c>
      <c r="T24" s="270"/>
      <c r="U24" s="313" t="s">
        <v>24</v>
      </c>
      <c r="V24" s="314"/>
      <c r="W24" s="314"/>
      <c r="X24" s="377" t="s">
        <v>27</v>
      </c>
      <c r="Y24" s="377"/>
      <c r="Z24" s="377"/>
      <c r="AA24" s="377"/>
      <c r="AB24" s="377"/>
      <c r="AC24" s="377"/>
      <c r="AD24" s="377"/>
      <c r="AE24" s="377"/>
      <c r="AF24" s="377"/>
      <c r="AG24" s="377"/>
      <c r="AH24" s="377"/>
      <c r="AI24" s="377"/>
      <c r="AJ24" s="377"/>
      <c r="AK24" s="377"/>
      <c r="AL24" s="377"/>
      <c r="AM24" s="377"/>
      <c r="AN24" s="377"/>
      <c r="AO24" s="377"/>
      <c r="AP24" s="377"/>
      <c r="AQ24" s="378"/>
      <c r="AR24" s="29"/>
      <c r="AT24" s="32"/>
    </row>
    <row r="25" spans="1:46" ht="30" customHeight="1" x14ac:dyDescent="0.15">
      <c r="A25" s="28"/>
      <c r="B25" s="367"/>
      <c r="C25" s="368"/>
      <c r="D25" s="368"/>
      <c r="E25" s="368"/>
      <c r="F25" s="368"/>
      <c r="G25" s="368"/>
      <c r="H25" s="369"/>
      <c r="I25" s="94" t="s">
        <v>62</v>
      </c>
      <c r="J25" s="95"/>
      <c r="K25" s="95"/>
      <c r="L25" s="96"/>
      <c r="M25" s="381" t="s">
        <v>93</v>
      </c>
      <c r="N25" s="382"/>
      <c r="O25" s="382"/>
      <c r="P25" s="382"/>
      <c r="Q25" s="382"/>
      <c r="R25" s="382"/>
      <c r="S25" s="382"/>
      <c r="T25" s="383"/>
      <c r="U25" s="315"/>
      <c r="V25" s="316"/>
      <c r="W25" s="316"/>
      <c r="X25" s="379"/>
      <c r="Y25" s="379"/>
      <c r="Z25" s="379"/>
      <c r="AA25" s="379"/>
      <c r="AB25" s="379"/>
      <c r="AC25" s="379"/>
      <c r="AD25" s="379"/>
      <c r="AE25" s="379"/>
      <c r="AF25" s="379"/>
      <c r="AG25" s="379"/>
      <c r="AH25" s="379"/>
      <c r="AI25" s="379"/>
      <c r="AJ25" s="379"/>
      <c r="AK25" s="379"/>
      <c r="AL25" s="379"/>
      <c r="AM25" s="379"/>
      <c r="AN25" s="379"/>
      <c r="AO25" s="379"/>
      <c r="AP25" s="379"/>
      <c r="AQ25" s="380"/>
      <c r="AR25" s="29"/>
    </row>
    <row r="26" spans="1:46" ht="30" customHeight="1" x14ac:dyDescent="0.15">
      <c r="A26" s="28"/>
      <c r="B26" s="135"/>
      <c r="C26" s="136"/>
      <c r="D26" s="136"/>
      <c r="E26" s="136"/>
      <c r="F26" s="136"/>
      <c r="G26" s="136"/>
      <c r="H26" s="137"/>
      <c r="I26" s="280" t="s">
        <v>121</v>
      </c>
      <c r="J26" s="281"/>
      <c r="K26" s="281"/>
      <c r="L26" s="282"/>
      <c r="M26" s="283" t="s">
        <v>112</v>
      </c>
      <c r="N26" s="284"/>
      <c r="O26" s="284"/>
      <c r="P26" s="284"/>
      <c r="Q26" s="284"/>
      <c r="R26" s="284"/>
      <c r="S26" s="284"/>
      <c r="T26" s="285"/>
      <c r="U26" s="139"/>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1"/>
      <c r="AR26" s="29"/>
    </row>
    <row r="27" spans="1:46" ht="15" customHeight="1" x14ac:dyDescent="0.15">
      <c r="A27" s="28"/>
      <c r="B27" s="26" t="s">
        <v>54</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56</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57</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15" customHeight="1" x14ac:dyDescent="0.15">
      <c r="A31" s="28"/>
      <c r="B31" s="26" t="s">
        <v>58</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4.45" customHeight="1" x14ac:dyDescent="0.15">
      <c r="A32" s="28"/>
      <c r="B32" s="138" t="s">
        <v>113</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9"/>
    </row>
    <row r="33" spans="1:49" ht="15" customHeight="1" x14ac:dyDescent="0.15">
      <c r="A33" s="28"/>
      <c r="B33" s="28" t="s">
        <v>1</v>
      </c>
      <c r="C33" s="28"/>
      <c r="D33" s="28"/>
      <c r="E33" s="33" t="s">
        <v>8</v>
      </c>
      <c r="F33" s="258">
        <v>45017</v>
      </c>
      <c r="G33" s="258"/>
      <c r="H33" s="258"/>
      <c r="I33" s="258"/>
      <c r="J33" s="258"/>
      <c r="K33" s="258"/>
      <c r="L33" s="34" t="s">
        <v>9</v>
      </c>
      <c r="M33" s="258">
        <v>45382</v>
      </c>
      <c r="N33" s="258"/>
      <c r="O33" s="258"/>
      <c r="P33" s="258"/>
      <c r="Q33" s="258"/>
      <c r="R33" s="35" t="s">
        <v>10</v>
      </c>
      <c r="S33" s="35"/>
      <c r="T33" s="35"/>
      <c r="U33" s="35"/>
      <c r="V33" s="35"/>
      <c r="W33" s="28"/>
      <c r="X33" s="28"/>
      <c r="Y33" s="28"/>
      <c r="Z33" s="28"/>
      <c r="AA33" s="28"/>
      <c r="AB33" s="28"/>
      <c r="AC33" s="28"/>
      <c r="AD33" s="28"/>
      <c r="AE33" s="28"/>
      <c r="AF33" s="28"/>
      <c r="AG33" s="28"/>
      <c r="AH33" s="28"/>
      <c r="AI33" s="28"/>
      <c r="AJ33" s="28"/>
      <c r="AK33" s="28"/>
      <c r="AL33" s="28"/>
      <c r="AM33" s="28"/>
      <c r="AN33" s="28"/>
      <c r="AO33" s="28"/>
      <c r="AP33" s="28"/>
      <c r="AQ33" s="28"/>
      <c r="AR33" s="29"/>
    </row>
    <row r="34" spans="1:49" ht="15" customHeight="1" x14ac:dyDescent="0.15">
      <c r="A34" s="28"/>
      <c r="B34" s="204" t="s">
        <v>2</v>
      </c>
      <c r="C34" s="155" t="s">
        <v>3</v>
      </c>
      <c r="D34" s="156"/>
      <c r="E34" s="156"/>
      <c r="F34" s="147"/>
      <c r="G34" s="260" t="s">
        <v>40</v>
      </c>
      <c r="H34" s="261"/>
      <c r="I34" s="261"/>
      <c r="J34" s="261"/>
      <c r="K34" s="261"/>
      <c r="L34" s="262"/>
      <c r="M34" s="260" t="s">
        <v>79</v>
      </c>
      <c r="N34" s="156"/>
      <c r="O34" s="156"/>
      <c r="P34" s="147"/>
      <c r="Q34" s="155" t="s">
        <v>4</v>
      </c>
      <c r="R34" s="156"/>
      <c r="S34" s="156"/>
      <c r="T34" s="147"/>
      <c r="U34" s="238" t="s">
        <v>82</v>
      </c>
      <c r="V34" s="239"/>
      <c r="W34" s="239"/>
      <c r="X34" s="239"/>
      <c r="Y34" s="239"/>
      <c r="Z34" s="239"/>
      <c r="AA34" s="239"/>
      <c r="AB34" s="239"/>
      <c r="AC34" s="239"/>
      <c r="AD34" s="240"/>
      <c r="AE34" s="155" t="s">
        <v>5</v>
      </c>
      <c r="AF34" s="156"/>
      <c r="AG34" s="156"/>
      <c r="AH34" s="156"/>
      <c r="AI34" s="156"/>
      <c r="AJ34" s="36"/>
      <c r="AK34" s="36"/>
      <c r="AL34" s="36"/>
      <c r="AM34" s="37"/>
      <c r="AN34" s="243" t="s">
        <v>39</v>
      </c>
      <c r="AO34" s="244"/>
      <c r="AP34" s="244"/>
      <c r="AQ34" s="245"/>
      <c r="AR34" s="29"/>
      <c r="AT34" s="38"/>
    </row>
    <row r="35" spans="1:49" ht="15" customHeight="1" x14ac:dyDescent="0.15">
      <c r="A35" s="28"/>
      <c r="B35" s="205"/>
      <c r="C35" s="241"/>
      <c r="D35" s="242"/>
      <c r="E35" s="242"/>
      <c r="F35" s="225"/>
      <c r="G35" s="252"/>
      <c r="H35" s="253"/>
      <c r="I35" s="253"/>
      <c r="J35" s="253"/>
      <c r="K35" s="253"/>
      <c r="L35" s="254"/>
      <c r="M35" s="252"/>
      <c r="N35" s="242"/>
      <c r="O35" s="242"/>
      <c r="P35" s="225"/>
      <c r="Q35" s="263"/>
      <c r="R35" s="264"/>
      <c r="S35" s="264"/>
      <c r="T35" s="265"/>
      <c r="U35" s="98"/>
      <c r="V35" s="99"/>
      <c r="W35" s="100" t="str">
        <f>IF($C$5="✔","☑","")</f>
        <v>☑</v>
      </c>
      <c r="X35" s="99"/>
      <c r="Y35" s="101" t="str">
        <f>IF($C$9="✔","☑","")</f>
        <v/>
      </c>
      <c r="Z35" s="99"/>
      <c r="AA35" s="99"/>
      <c r="AB35" s="101" t="str">
        <f>IF($C$14="✔","☑","")</f>
        <v/>
      </c>
      <c r="AC35" s="99"/>
      <c r="AD35" s="102"/>
      <c r="AE35" s="241"/>
      <c r="AF35" s="242"/>
      <c r="AG35" s="242"/>
      <c r="AH35" s="242"/>
      <c r="AI35" s="242"/>
      <c r="AJ35" s="8"/>
      <c r="AK35" s="8"/>
      <c r="AL35" s="8"/>
      <c r="AM35" s="86"/>
      <c r="AN35" s="246"/>
      <c r="AO35" s="247"/>
      <c r="AP35" s="247"/>
      <c r="AQ35" s="248"/>
      <c r="AR35" s="29"/>
      <c r="AT35" s="38"/>
    </row>
    <row r="36" spans="1:49" ht="15" customHeight="1" x14ac:dyDescent="0.15">
      <c r="A36" s="28"/>
      <c r="B36" s="205"/>
      <c r="C36" s="241"/>
      <c r="D36" s="242"/>
      <c r="E36" s="242"/>
      <c r="F36" s="225"/>
      <c r="G36" s="252"/>
      <c r="H36" s="253"/>
      <c r="I36" s="253"/>
      <c r="J36" s="253"/>
      <c r="K36" s="253"/>
      <c r="L36" s="254"/>
      <c r="M36" s="241"/>
      <c r="N36" s="242"/>
      <c r="O36" s="242"/>
      <c r="P36" s="225"/>
      <c r="Q36" s="249" t="s">
        <v>17</v>
      </c>
      <c r="R36" s="250"/>
      <c r="S36" s="250"/>
      <c r="T36" s="251"/>
      <c r="U36" s="252" t="s">
        <v>114</v>
      </c>
      <c r="V36" s="253"/>
      <c r="W36" s="253"/>
      <c r="X36" s="253"/>
      <c r="Y36" s="254"/>
      <c r="Z36" s="252" t="s">
        <v>37</v>
      </c>
      <c r="AA36" s="253"/>
      <c r="AB36" s="253"/>
      <c r="AC36" s="253"/>
      <c r="AD36" s="254"/>
      <c r="AE36" s="241"/>
      <c r="AF36" s="242"/>
      <c r="AG36" s="242"/>
      <c r="AH36" s="242"/>
      <c r="AI36" s="242"/>
      <c r="AJ36" s="155" t="s">
        <v>33</v>
      </c>
      <c r="AK36" s="156"/>
      <c r="AL36" s="156"/>
      <c r="AM36" s="147"/>
      <c r="AN36" s="252" t="s">
        <v>38</v>
      </c>
      <c r="AO36" s="253"/>
      <c r="AP36" s="253"/>
      <c r="AQ36" s="254"/>
      <c r="AR36" s="29"/>
      <c r="AT36" s="38"/>
    </row>
    <row r="37" spans="1:49" ht="15" customHeight="1" x14ac:dyDescent="0.15">
      <c r="A37" s="28"/>
      <c r="B37" s="259"/>
      <c r="C37" s="157"/>
      <c r="D37" s="158"/>
      <c r="E37" s="158"/>
      <c r="F37" s="148"/>
      <c r="G37" s="255"/>
      <c r="H37" s="256"/>
      <c r="I37" s="256"/>
      <c r="J37" s="256"/>
      <c r="K37" s="256"/>
      <c r="L37" s="257"/>
      <c r="M37" s="157"/>
      <c r="N37" s="158"/>
      <c r="O37" s="158"/>
      <c r="P37" s="148"/>
      <c r="Q37" s="157"/>
      <c r="R37" s="158"/>
      <c r="S37" s="158"/>
      <c r="T37" s="148"/>
      <c r="U37" s="255"/>
      <c r="V37" s="256"/>
      <c r="W37" s="256"/>
      <c r="X37" s="256"/>
      <c r="Y37" s="257"/>
      <c r="Z37" s="255"/>
      <c r="AA37" s="256"/>
      <c r="AB37" s="256"/>
      <c r="AC37" s="256"/>
      <c r="AD37" s="257"/>
      <c r="AE37" s="157"/>
      <c r="AF37" s="158"/>
      <c r="AG37" s="158"/>
      <c r="AH37" s="158"/>
      <c r="AI37" s="158"/>
      <c r="AJ37" s="157"/>
      <c r="AK37" s="158"/>
      <c r="AL37" s="158"/>
      <c r="AM37" s="148"/>
      <c r="AN37" s="255"/>
      <c r="AO37" s="256"/>
      <c r="AP37" s="256"/>
      <c r="AQ37" s="257"/>
      <c r="AR37" s="29"/>
      <c r="AT37" s="38"/>
    </row>
    <row r="38" spans="1:49" ht="15.75" customHeight="1" x14ac:dyDescent="0.15">
      <c r="A38" s="28"/>
      <c r="B38" s="204">
        <v>1</v>
      </c>
      <c r="C38" s="341" t="s">
        <v>84</v>
      </c>
      <c r="D38" s="342"/>
      <c r="E38" s="342"/>
      <c r="F38" s="343"/>
      <c r="G38" s="169" t="s">
        <v>14</v>
      </c>
      <c r="H38" s="170"/>
      <c r="I38" s="170"/>
      <c r="J38" s="170"/>
      <c r="K38" s="170"/>
      <c r="L38" s="171"/>
      <c r="M38" s="2"/>
      <c r="N38" s="14"/>
      <c r="O38" s="14"/>
      <c r="P38" s="14"/>
      <c r="Q38" s="347" t="s">
        <v>30</v>
      </c>
      <c r="R38" s="348"/>
      <c r="S38" s="348"/>
      <c r="T38" s="349"/>
      <c r="U38" s="181"/>
      <c r="V38" s="182"/>
      <c r="W38" s="182"/>
      <c r="X38" s="182"/>
      <c r="Y38" s="183"/>
      <c r="Z38" s="2"/>
      <c r="AA38" s="14"/>
      <c r="AB38" s="14"/>
      <c r="AC38" s="14"/>
      <c r="AD38" s="15"/>
      <c r="AE38" s="13" t="s">
        <v>26</v>
      </c>
      <c r="AF38" s="3"/>
      <c r="AG38" s="3"/>
      <c r="AH38" s="3"/>
      <c r="AI38" s="4"/>
      <c r="AJ38" s="233">
        <f>MIN(AF39,AF41,AF44)</f>
        <v>30000</v>
      </c>
      <c r="AK38" s="234"/>
      <c r="AL38" s="234"/>
      <c r="AM38" s="147" t="s">
        <v>7</v>
      </c>
      <c r="AN38" s="336" t="s">
        <v>96</v>
      </c>
      <c r="AO38" s="227"/>
      <c r="AP38" s="227"/>
      <c r="AQ38" s="228"/>
      <c r="AR38" s="29"/>
    </row>
    <row r="39" spans="1:49" ht="15.75" customHeight="1" x14ac:dyDescent="0.15">
      <c r="A39" s="28"/>
      <c r="B39" s="205"/>
      <c r="C39" s="344"/>
      <c r="D39" s="345"/>
      <c r="E39" s="345"/>
      <c r="F39" s="346"/>
      <c r="G39" s="337">
        <v>42826</v>
      </c>
      <c r="H39" s="338"/>
      <c r="I39" s="338"/>
      <c r="J39" s="338"/>
      <c r="K39" s="338"/>
      <c r="L39" s="339"/>
      <c r="M39" s="5" t="s">
        <v>11</v>
      </c>
      <c r="N39" s="8">
        <f>IF($G$39="","",DATEDIF(G39,$M$33,"m")+1)</f>
        <v>84</v>
      </c>
      <c r="O39" s="8" t="s">
        <v>31</v>
      </c>
      <c r="P39" s="16" t="s">
        <v>16</v>
      </c>
      <c r="Q39" s="350"/>
      <c r="R39" s="351"/>
      <c r="S39" s="351"/>
      <c r="T39" s="352"/>
      <c r="U39" s="27"/>
      <c r="V39" s="202">
        <f>V40*W41</f>
        <v>276000</v>
      </c>
      <c r="W39" s="202"/>
      <c r="X39" s="202"/>
      <c r="Y39" s="6" t="s">
        <v>7</v>
      </c>
      <c r="Z39" s="17"/>
      <c r="AA39" s="203">
        <f>AA40*AB41</f>
        <v>120000</v>
      </c>
      <c r="AB39" s="203"/>
      <c r="AC39" s="203"/>
      <c r="AD39" s="6" t="s">
        <v>7</v>
      </c>
      <c r="AE39" s="5"/>
      <c r="AF39" s="223">
        <f>IF(V39=0,0,ROUNDDOWN((V39-10000)/2,0))</f>
        <v>133000</v>
      </c>
      <c r="AG39" s="223"/>
      <c r="AH39" s="223"/>
      <c r="AI39" s="6" t="s">
        <v>7</v>
      </c>
      <c r="AJ39" s="235"/>
      <c r="AK39" s="223"/>
      <c r="AL39" s="223"/>
      <c r="AM39" s="225"/>
      <c r="AN39" s="206"/>
      <c r="AO39" s="207"/>
      <c r="AP39" s="207"/>
      <c r="AQ39" s="208"/>
      <c r="AR39" s="29"/>
      <c r="AS39" s="39">
        <f>YEAR($AS$1)*12+MONTH($AS$1)-YEAR(G39)*12-MONTH(G39)
-IF(DAY(G39+1)=1,IF(DAY($AS$1+1)&gt;1,1),IF(AND(DAY($AS$1+1)&gt;1,
 DAY($AS$1)&lt;DAY(G39)),1))</f>
        <v>84</v>
      </c>
      <c r="AU39" s="38" t="s">
        <v>99</v>
      </c>
      <c r="AV39" s="126">
        <f>MIN(N39,N40,N44,N45)</f>
        <v>78</v>
      </c>
      <c r="AW39" s="30" t="s">
        <v>100</v>
      </c>
    </row>
    <row r="40" spans="1:49" ht="15.75" customHeight="1" x14ac:dyDescent="0.15">
      <c r="A40" s="28"/>
      <c r="B40" s="205"/>
      <c r="C40" s="344"/>
      <c r="D40" s="345"/>
      <c r="E40" s="345"/>
      <c r="F40" s="346"/>
      <c r="G40" s="104"/>
      <c r="H40" s="105"/>
      <c r="I40" s="105"/>
      <c r="J40" s="105"/>
      <c r="K40" s="105"/>
      <c r="L40" s="106"/>
      <c r="M40" s="121" t="str">
        <f>IF($S$24="✔","（翌月払いのため","")</f>
        <v/>
      </c>
      <c r="N40" s="122" t="str">
        <f>IF($S$24="✔",N39-1,"")</f>
        <v/>
      </c>
      <c r="O40" s="121" t="str">
        <f>IF($S$24="✔","ヶ月）","")</f>
        <v/>
      </c>
      <c r="P40" s="123"/>
      <c r="Q40" s="353"/>
      <c r="R40" s="354"/>
      <c r="S40" s="354"/>
      <c r="T40" s="355"/>
      <c r="U40" s="1" t="s">
        <v>11</v>
      </c>
      <c r="V40" s="340">
        <v>23000</v>
      </c>
      <c r="W40" s="340"/>
      <c r="X40" s="185" t="s">
        <v>12</v>
      </c>
      <c r="Y40" s="186"/>
      <c r="Z40" s="17" t="s">
        <v>8</v>
      </c>
      <c r="AA40" s="340">
        <v>10000</v>
      </c>
      <c r="AB40" s="340"/>
      <c r="AC40" s="185" t="s">
        <v>12</v>
      </c>
      <c r="AD40" s="186"/>
      <c r="AE40" s="114" t="s">
        <v>18</v>
      </c>
      <c r="AF40" s="7"/>
      <c r="AG40" s="7"/>
      <c r="AH40" s="7"/>
      <c r="AI40" s="6"/>
      <c r="AJ40" s="235"/>
      <c r="AK40" s="223"/>
      <c r="AL40" s="223"/>
      <c r="AM40" s="225"/>
      <c r="AN40" s="324" t="s">
        <v>95</v>
      </c>
      <c r="AO40" s="207"/>
      <c r="AP40" s="207"/>
      <c r="AQ40" s="208"/>
      <c r="AR40" s="29"/>
      <c r="AU40" s="38" t="s">
        <v>101</v>
      </c>
      <c r="AV40" s="126">
        <f>IF(MIN(N39,N44,N40,N45)&gt;=73,72,MIN(N39,N44,N40,N45))</f>
        <v>72</v>
      </c>
      <c r="AW40" s="30" t="s">
        <v>31</v>
      </c>
    </row>
    <row r="41" spans="1:49" ht="15.75" customHeight="1" x14ac:dyDescent="0.15">
      <c r="A41" s="26"/>
      <c r="B41" s="205"/>
      <c r="C41" s="344"/>
      <c r="D41" s="345"/>
      <c r="E41" s="345"/>
      <c r="F41" s="346"/>
      <c r="G41" s="196" t="s">
        <v>15</v>
      </c>
      <c r="H41" s="197"/>
      <c r="I41" s="197"/>
      <c r="J41" s="197"/>
      <c r="K41" s="197"/>
      <c r="L41" s="198"/>
      <c r="M41" s="209" t="s">
        <v>34</v>
      </c>
      <c r="N41" s="210"/>
      <c r="O41" s="210"/>
      <c r="P41" s="211"/>
      <c r="Q41" s="327" t="s">
        <v>28</v>
      </c>
      <c r="R41" s="328"/>
      <c r="S41" s="328"/>
      <c r="T41" s="329"/>
      <c r="U41" s="12"/>
      <c r="V41" s="8"/>
      <c r="W41" s="56">
        <v>12</v>
      </c>
      <c r="X41" s="185" t="s">
        <v>13</v>
      </c>
      <c r="Y41" s="186"/>
      <c r="Z41" s="17"/>
      <c r="AA41" s="8"/>
      <c r="AB41" s="56">
        <v>12</v>
      </c>
      <c r="AC41" s="185" t="s">
        <v>13</v>
      </c>
      <c r="AD41" s="186"/>
      <c r="AE41" s="5"/>
      <c r="AF41" s="223">
        <f>ROUNDDOWN(AA39/2,0)</f>
        <v>60000</v>
      </c>
      <c r="AG41" s="223"/>
      <c r="AH41" s="223"/>
      <c r="AI41" s="6" t="s">
        <v>7</v>
      </c>
      <c r="AJ41" s="235"/>
      <c r="AK41" s="223"/>
      <c r="AL41" s="223"/>
      <c r="AM41" s="225"/>
      <c r="AN41" s="206"/>
      <c r="AO41" s="207"/>
      <c r="AP41" s="207"/>
      <c r="AQ41" s="208"/>
      <c r="AR41" s="29"/>
      <c r="AU41" s="38" t="s">
        <v>102</v>
      </c>
      <c r="AV41" s="127">
        <f>IF(AV40&gt;=13,AV40-(AV40-12),AV40)-(AV39-AV40)</f>
        <v>6</v>
      </c>
      <c r="AW41" s="30" t="s">
        <v>31</v>
      </c>
    </row>
    <row r="42" spans="1:49" ht="15.75" customHeight="1" x14ac:dyDescent="0.15">
      <c r="A42" s="28"/>
      <c r="B42" s="187" t="s">
        <v>46</v>
      </c>
      <c r="C42" s="344"/>
      <c r="D42" s="345"/>
      <c r="E42" s="345"/>
      <c r="F42" s="346"/>
      <c r="G42" s="199"/>
      <c r="H42" s="200"/>
      <c r="I42" s="200"/>
      <c r="J42" s="200"/>
      <c r="K42" s="200"/>
      <c r="L42" s="201"/>
      <c r="M42" s="212"/>
      <c r="N42" s="142"/>
      <c r="O42" s="142"/>
      <c r="P42" s="213"/>
      <c r="Q42" s="330"/>
      <c r="R42" s="331"/>
      <c r="S42" s="331"/>
      <c r="T42" s="332"/>
      <c r="U42" s="5"/>
      <c r="V42" s="8"/>
      <c r="W42" s="8"/>
      <c r="X42" s="8"/>
      <c r="Y42" s="86"/>
      <c r="Z42" s="5"/>
      <c r="AA42" s="8"/>
      <c r="AB42" s="8"/>
      <c r="AC42" s="8"/>
      <c r="AD42" s="86"/>
      <c r="AE42" s="25" t="s">
        <v>47</v>
      </c>
      <c r="AF42" s="23"/>
      <c r="AG42" s="23"/>
      <c r="AH42" s="23"/>
      <c r="AI42" s="115" t="str">
        <f>IF(AV43=0,"","×"&amp;AV43)</f>
        <v/>
      </c>
      <c r="AJ42" s="235"/>
      <c r="AK42" s="223"/>
      <c r="AL42" s="223"/>
      <c r="AM42" s="225"/>
      <c r="AN42" s="40"/>
      <c r="AO42" s="41"/>
      <c r="AP42" s="41"/>
      <c r="AQ42" s="42"/>
      <c r="AR42" s="29"/>
      <c r="AU42" s="38" t="s">
        <v>103</v>
      </c>
      <c r="AV42" s="127">
        <f>IF(AV40=AV41,1,AV40-AV41+1)</f>
        <v>67</v>
      </c>
      <c r="AW42" s="30" t="s">
        <v>104</v>
      </c>
    </row>
    <row r="43" spans="1:49" ht="15.75" customHeight="1" x14ac:dyDescent="0.15">
      <c r="A43" s="28"/>
      <c r="B43" s="187"/>
      <c r="C43" s="344"/>
      <c r="D43" s="345"/>
      <c r="E43" s="345"/>
      <c r="F43" s="346"/>
      <c r="G43" s="199"/>
      <c r="H43" s="200"/>
      <c r="I43" s="200"/>
      <c r="J43" s="200"/>
      <c r="K43" s="200"/>
      <c r="L43" s="201"/>
      <c r="M43" s="212"/>
      <c r="N43" s="142"/>
      <c r="O43" s="142"/>
      <c r="P43" s="213"/>
      <c r="Q43" s="330"/>
      <c r="R43" s="331"/>
      <c r="S43" s="331"/>
      <c r="T43" s="332"/>
      <c r="U43" s="5"/>
      <c r="V43" s="8"/>
      <c r="W43" s="8"/>
      <c r="X43" s="8"/>
      <c r="Y43" s="86"/>
      <c r="Z43" s="5"/>
      <c r="AA43" s="8"/>
      <c r="AB43" s="8"/>
      <c r="AC43" s="8"/>
      <c r="AD43" s="86"/>
      <c r="AE43" s="25" t="s">
        <v>48</v>
      </c>
      <c r="AF43" s="23"/>
      <c r="AG43" s="23"/>
      <c r="AH43" s="23"/>
      <c r="AI43" s="115" t="str">
        <f>IF(AV44=0,"","×"&amp;AV44)</f>
        <v>×6</v>
      </c>
      <c r="AJ43" s="235"/>
      <c r="AK43" s="223"/>
      <c r="AL43" s="223"/>
      <c r="AM43" s="225"/>
      <c r="AN43" s="40"/>
      <c r="AO43" s="41"/>
      <c r="AP43" s="41"/>
      <c r="AQ43" s="42"/>
      <c r="AR43" s="29"/>
      <c r="AU43" s="38" t="s">
        <v>105</v>
      </c>
      <c r="AV43" s="127">
        <f>IF(AV42&gt;=25,IF(AV42&lt;=36,36-AV42+1,0),AV41)</f>
        <v>0</v>
      </c>
      <c r="AW43" s="30" t="s">
        <v>104</v>
      </c>
    </row>
    <row r="44" spans="1:49" ht="15.75" customHeight="1" x14ac:dyDescent="0.15">
      <c r="A44" s="28"/>
      <c r="B44" s="187"/>
      <c r="C44" s="189" t="s">
        <v>25</v>
      </c>
      <c r="D44" s="190"/>
      <c r="E44" s="357" t="s">
        <v>85</v>
      </c>
      <c r="F44" s="358"/>
      <c r="G44" s="337">
        <v>43035</v>
      </c>
      <c r="H44" s="338"/>
      <c r="I44" s="338"/>
      <c r="J44" s="338"/>
      <c r="K44" s="338"/>
      <c r="L44" s="339"/>
      <c r="M44" s="5" t="s">
        <v>11</v>
      </c>
      <c r="N44" s="8">
        <f>IF(G44="","",DATEDIF(G44,$M$33,"m")+1)</f>
        <v>78</v>
      </c>
      <c r="O44" s="8" t="s">
        <v>31</v>
      </c>
      <c r="P44" s="16" t="s">
        <v>16</v>
      </c>
      <c r="Q44" s="330"/>
      <c r="R44" s="331"/>
      <c r="S44" s="331"/>
      <c r="T44" s="332"/>
      <c r="U44" s="5"/>
      <c r="V44" s="109" t="s">
        <v>81</v>
      </c>
      <c r="W44" s="230" t="s">
        <v>49</v>
      </c>
      <c r="X44" s="231"/>
      <c r="Y44" s="232"/>
      <c r="Z44" s="5"/>
      <c r="AA44" s="8"/>
      <c r="AB44" s="8"/>
      <c r="AC44" s="8"/>
      <c r="AD44" s="86"/>
      <c r="AE44" s="5"/>
      <c r="AF44" s="124">
        <f>AV43*7500+AV44*5000</f>
        <v>30000</v>
      </c>
      <c r="AG44" s="6" t="s">
        <v>19</v>
      </c>
      <c r="AH44" s="125"/>
      <c r="AI44" s="6"/>
      <c r="AJ44" s="235"/>
      <c r="AK44" s="223"/>
      <c r="AL44" s="223"/>
      <c r="AM44" s="225"/>
      <c r="AN44" s="43"/>
      <c r="AO44" s="44"/>
      <c r="AP44" s="44"/>
      <c r="AQ44" s="45"/>
      <c r="AR44" s="29"/>
      <c r="AU44" s="38" t="s">
        <v>106</v>
      </c>
      <c r="AV44" s="127">
        <f>AV41-AV43</f>
        <v>6</v>
      </c>
      <c r="AW44" s="30" t="s">
        <v>104</v>
      </c>
    </row>
    <row r="45" spans="1:49" ht="15.75" customHeight="1" x14ac:dyDescent="0.15">
      <c r="A45" s="28"/>
      <c r="B45" s="109" t="s">
        <v>81</v>
      </c>
      <c r="C45" s="46"/>
      <c r="D45" s="47"/>
      <c r="E45" s="47"/>
      <c r="F45" s="48"/>
      <c r="G45" s="128"/>
      <c r="H45" s="129"/>
      <c r="I45" s="129"/>
      <c r="J45" s="129"/>
      <c r="K45" s="129"/>
      <c r="L45" s="130"/>
      <c r="M45" s="121" t="str">
        <f>IF($S$24="✔","（翌月払いのため","")</f>
        <v/>
      </c>
      <c r="N45" s="122" t="str">
        <f>IF($S$24="✔",N44-1,"")</f>
        <v/>
      </c>
      <c r="O45" s="121" t="str">
        <f>IF($S$24="✔","ヶ月）","")</f>
        <v/>
      </c>
      <c r="P45" s="123"/>
      <c r="Q45" s="333"/>
      <c r="R45" s="334"/>
      <c r="S45" s="334"/>
      <c r="T45" s="335"/>
      <c r="U45" s="9"/>
      <c r="V45" s="10"/>
      <c r="W45" s="10"/>
      <c r="X45" s="10"/>
      <c r="Y45" s="11"/>
      <c r="Z45" s="9"/>
      <c r="AA45" s="10"/>
      <c r="AB45" s="10"/>
      <c r="AC45" s="10"/>
      <c r="AD45" s="11"/>
      <c r="AE45" s="9"/>
      <c r="AF45" s="10"/>
      <c r="AG45" s="10"/>
      <c r="AH45" s="10"/>
      <c r="AI45" s="11"/>
      <c r="AJ45" s="236"/>
      <c r="AK45" s="237"/>
      <c r="AL45" s="237"/>
      <c r="AM45" s="148"/>
      <c r="AN45" s="49"/>
      <c r="AO45" s="50"/>
      <c r="AP45" s="50"/>
      <c r="AQ45" s="51"/>
      <c r="AR45" s="29"/>
    </row>
    <row r="46" spans="1:49" ht="15.75" customHeight="1" x14ac:dyDescent="0.15">
      <c r="A46" s="28"/>
      <c r="B46" s="204">
        <v>2</v>
      </c>
      <c r="C46" s="341" t="s">
        <v>86</v>
      </c>
      <c r="D46" s="342"/>
      <c r="E46" s="342"/>
      <c r="F46" s="343"/>
      <c r="G46" s="169" t="s">
        <v>63</v>
      </c>
      <c r="H46" s="170"/>
      <c r="I46" s="170"/>
      <c r="J46" s="170"/>
      <c r="K46" s="170"/>
      <c r="L46" s="171"/>
      <c r="M46" s="2"/>
      <c r="N46" s="14"/>
      <c r="O46" s="14"/>
      <c r="P46" s="14"/>
      <c r="Q46" s="347" t="s">
        <v>30</v>
      </c>
      <c r="R46" s="348"/>
      <c r="S46" s="348"/>
      <c r="T46" s="349"/>
      <c r="U46" s="181"/>
      <c r="V46" s="182"/>
      <c r="W46" s="182"/>
      <c r="X46" s="182"/>
      <c r="Y46" s="183"/>
      <c r="Z46" s="2"/>
      <c r="AA46" s="14"/>
      <c r="AB46" s="14"/>
      <c r="AC46" s="14"/>
      <c r="AD46" s="15"/>
      <c r="AE46" s="13" t="s">
        <v>64</v>
      </c>
      <c r="AF46" s="3"/>
      <c r="AG46" s="3"/>
      <c r="AH46" s="3"/>
      <c r="AI46" s="4"/>
      <c r="AJ46" s="143">
        <f>MIN(AF47,AF49,AF52)</f>
        <v>45000</v>
      </c>
      <c r="AK46" s="144"/>
      <c r="AL46" s="144"/>
      <c r="AM46" s="147" t="s">
        <v>65</v>
      </c>
      <c r="AN46" s="336" t="s">
        <v>97</v>
      </c>
      <c r="AO46" s="227"/>
      <c r="AP46" s="227"/>
      <c r="AQ46" s="228"/>
      <c r="AR46" s="29"/>
    </row>
    <row r="47" spans="1:49" ht="15.75" customHeight="1" x14ac:dyDescent="0.15">
      <c r="A47" s="28"/>
      <c r="B47" s="205"/>
      <c r="C47" s="344"/>
      <c r="D47" s="345"/>
      <c r="E47" s="345"/>
      <c r="F47" s="346"/>
      <c r="G47" s="337">
        <v>44652</v>
      </c>
      <c r="H47" s="338"/>
      <c r="I47" s="338"/>
      <c r="J47" s="338"/>
      <c r="K47" s="338"/>
      <c r="L47" s="339"/>
      <c r="M47" s="5" t="s">
        <v>66</v>
      </c>
      <c r="N47" s="8">
        <f>IF($G$47="","",DATEDIF(G47,$M$33,"m")+1)</f>
        <v>24</v>
      </c>
      <c r="O47" s="8" t="s">
        <v>67</v>
      </c>
      <c r="P47" s="16" t="s">
        <v>68</v>
      </c>
      <c r="Q47" s="350"/>
      <c r="R47" s="351"/>
      <c r="S47" s="351"/>
      <c r="T47" s="352"/>
      <c r="U47" s="27"/>
      <c r="V47" s="356">
        <f>V48*W49</f>
        <v>216000</v>
      </c>
      <c r="W47" s="356"/>
      <c r="X47" s="356"/>
      <c r="Y47" s="6" t="s">
        <v>65</v>
      </c>
      <c r="Z47" s="17"/>
      <c r="AA47" s="203">
        <f>AA48*AB49</f>
        <v>90000</v>
      </c>
      <c r="AB47" s="203"/>
      <c r="AC47" s="203"/>
      <c r="AD47" s="6" t="s">
        <v>65</v>
      </c>
      <c r="AE47" s="5"/>
      <c r="AF47" s="223">
        <f>IF(V47=0,0,ROUNDDOWN((V47-10000)/2,0))</f>
        <v>103000</v>
      </c>
      <c r="AG47" s="223"/>
      <c r="AH47" s="223"/>
      <c r="AI47" s="6" t="s">
        <v>65</v>
      </c>
      <c r="AJ47" s="224"/>
      <c r="AK47" s="203"/>
      <c r="AL47" s="203"/>
      <c r="AM47" s="225"/>
      <c r="AN47" s="206"/>
      <c r="AO47" s="207"/>
      <c r="AP47" s="207"/>
      <c r="AQ47" s="208"/>
      <c r="AR47" s="29"/>
      <c r="AS47" s="39">
        <f>YEAR($AS$1)*12+MONTH($AS$1)-YEAR(G47)*12-MONTH(G47)
-IF(DAY(G47+1)=1,IF(DAY($AS$1+1)&gt;1,1),IF(AND(DAY($AS$1+1)&gt;1,
 DAY($AS$1)&lt;DAY(G47)),1))</f>
        <v>24</v>
      </c>
      <c r="AU47" s="38" t="s">
        <v>99</v>
      </c>
      <c r="AV47" s="126">
        <f>MIN(N47,N48,N52,N53)</f>
        <v>18</v>
      </c>
      <c r="AW47" s="30" t="s">
        <v>100</v>
      </c>
    </row>
    <row r="48" spans="1:49" ht="15.75" customHeight="1" x14ac:dyDescent="0.15">
      <c r="A48" s="28"/>
      <c r="B48" s="205"/>
      <c r="C48" s="344"/>
      <c r="D48" s="345"/>
      <c r="E48" s="345"/>
      <c r="F48" s="346"/>
      <c r="G48" s="18"/>
      <c r="H48" s="19"/>
      <c r="I48" s="19"/>
      <c r="J48" s="19"/>
      <c r="K48" s="19"/>
      <c r="L48" s="20"/>
      <c r="M48" s="121" t="str">
        <f>IF($S$24="✔","（翌月払いのため","")</f>
        <v/>
      </c>
      <c r="N48" s="122" t="str">
        <f>IF($S$24="✔",N47-1,"")</f>
        <v/>
      </c>
      <c r="O48" s="121" t="str">
        <f>IF($S$24="✔","ヶ月）","")</f>
        <v/>
      </c>
      <c r="P48" s="123"/>
      <c r="Q48" s="353"/>
      <c r="R48" s="354"/>
      <c r="S48" s="354"/>
      <c r="T48" s="355"/>
      <c r="U48" s="1" t="s">
        <v>66</v>
      </c>
      <c r="V48" s="340">
        <v>18000</v>
      </c>
      <c r="W48" s="340"/>
      <c r="X48" s="185" t="s">
        <v>69</v>
      </c>
      <c r="Y48" s="186"/>
      <c r="Z48" s="17" t="s">
        <v>70</v>
      </c>
      <c r="AA48" s="340">
        <v>15000</v>
      </c>
      <c r="AB48" s="340"/>
      <c r="AC48" s="185" t="s">
        <v>69</v>
      </c>
      <c r="AD48" s="186"/>
      <c r="AE48" s="114" t="s">
        <v>71</v>
      </c>
      <c r="AF48" s="7"/>
      <c r="AG48" s="7"/>
      <c r="AH48" s="7"/>
      <c r="AI48" s="6"/>
      <c r="AJ48" s="224"/>
      <c r="AK48" s="203"/>
      <c r="AL48" s="203"/>
      <c r="AM48" s="225"/>
      <c r="AN48" s="324" t="s">
        <v>29</v>
      </c>
      <c r="AO48" s="325"/>
      <c r="AP48" s="325"/>
      <c r="AQ48" s="326"/>
      <c r="AR48" s="29"/>
      <c r="AU48" s="38" t="s">
        <v>101</v>
      </c>
      <c r="AV48" s="126">
        <f>IF(MIN(N47,N52,N48,N53)&gt;=73,72,MIN(N47,N52,N48,N53))</f>
        <v>18</v>
      </c>
      <c r="AW48" s="30" t="s">
        <v>31</v>
      </c>
    </row>
    <row r="49" spans="1:49" ht="15.75" customHeight="1" x14ac:dyDescent="0.15">
      <c r="A49" s="26"/>
      <c r="B49" s="205"/>
      <c r="C49" s="344"/>
      <c r="D49" s="345"/>
      <c r="E49" s="345"/>
      <c r="F49" s="346"/>
      <c r="G49" s="196" t="s">
        <v>72</v>
      </c>
      <c r="H49" s="197"/>
      <c r="I49" s="197"/>
      <c r="J49" s="197"/>
      <c r="K49" s="197"/>
      <c r="L49" s="198"/>
      <c r="M49" s="209" t="s">
        <v>73</v>
      </c>
      <c r="N49" s="210"/>
      <c r="O49" s="210"/>
      <c r="P49" s="211"/>
      <c r="Q49" s="327" t="s">
        <v>88</v>
      </c>
      <c r="R49" s="328"/>
      <c r="S49" s="328"/>
      <c r="T49" s="329"/>
      <c r="U49" s="12"/>
      <c r="V49" s="8"/>
      <c r="W49" s="56">
        <v>12</v>
      </c>
      <c r="X49" s="185" t="s">
        <v>74</v>
      </c>
      <c r="Y49" s="186"/>
      <c r="Z49" s="17"/>
      <c r="AA49" s="8"/>
      <c r="AB49" s="56">
        <v>6</v>
      </c>
      <c r="AC49" s="185" t="s">
        <v>74</v>
      </c>
      <c r="AD49" s="186"/>
      <c r="AE49" s="5"/>
      <c r="AF49" s="223">
        <f>ROUNDDOWN(AA47/2,0)</f>
        <v>45000</v>
      </c>
      <c r="AG49" s="223"/>
      <c r="AH49" s="223"/>
      <c r="AI49" s="6" t="s">
        <v>65</v>
      </c>
      <c r="AJ49" s="224"/>
      <c r="AK49" s="203"/>
      <c r="AL49" s="203"/>
      <c r="AM49" s="225"/>
      <c r="AN49" s="324"/>
      <c r="AO49" s="325"/>
      <c r="AP49" s="325"/>
      <c r="AQ49" s="326"/>
      <c r="AR49" s="29"/>
      <c r="AU49" s="38" t="s">
        <v>102</v>
      </c>
      <c r="AV49" s="127">
        <f>IF(AV48&gt;=13,AV48-(AV48-12),AV48)-(AV47-AV48)</f>
        <v>12</v>
      </c>
      <c r="AW49" s="30" t="s">
        <v>31</v>
      </c>
    </row>
    <row r="50" spans="1:49" ht="15.75" customHeight="1" x14ac:dyDescent="0.15">
      <c r="A50" s="28"/>
      <c r="B50" s="187" t="s">
        <v>75</v>
      </c>
      <c r="C50" s="344"/>
      <c r="D50" s="345"/>
      <c r="E50" s="345"/>
      <c r="F50" s="346"/>
      <c r="G50" s="199"/>
      <c r="H50" s="200"/>
      <c r="I50" s="200"/>
      <c r="J50" s="200"/>
      <c r="K50" s="200"/>
      <c r="L50" s="201"/>
      <c r="M50" s="212"/>
      <c r="N50" s="142"/>
      <c r="O50" s="142"/>
      <c r="P50" s="213"/>
      <c r="Q50" s="330"/>
      <c r="R50" s="331"/>
      <c r="S50" s="331"/>
      <c r="T50" s="332"/>
      <c r="U50" s="5"/>
      <c r="V50" s="8"/>
      <c r="W50" s="8"/>
      <c r="X50" s="8"/>
      <c r="Y50" s="86"/>
      <c r="Z50" s="5"/>
      <c r="AA50" s="8"/>
      <c r="AB50" s="8"/>
      <c r="AC50" s="8"/>
      <c r="AD50" s="86"/>
      <c r="AE50" s="25" t="s">
        <v>47</v>
      </c>
      <c r="AF50" s="23"/>
      <c r="AG50" s="23"/>
      <c r="AH50" s="23"/>
      <c r="AI50" s="115" t="str">
        <f>IF(AV51=0,"","×"&amp;AV51)</f>
        <v>×12</v>
      </c>
      <c r="AJ50" s="224"/>
      <c r="AK50" s="203"/>
      <c r="AL50" s="203"/>
      <c r="AM50" s="225"/>
      <c r="AN50" s="40"/>
      <c r="AO50" s="41"/>
      <c r="AP50" s="41"/>
      <c r="AQ50" s="42"/>
      <c r="AR50" s="29"/>
      <c r="AU50" s="38" t="s">
        <v>103</v>
      </c>
      <c r="AV50" s="127">
        <f>IF(AV48=AV49,1,AV48-AV49+1)</f>
        <v>7</v>
      </c>
      <c r="AW50" s="30" t="s">
        <v>104</v>
      </c>
    </row>
    <row r="51" spans="1:49" ht="13.9" customHeight="1" x14ac:dyDescent="0.15">
      <c r="A51" s="28"/>
      <c r="B51" s="187"/>
      <c r="C51" s="344"/>
      <c r="D51" s="345"/>
      <c r="E51" s="345"/>
      <c r="F51" s="346"/>
      <c r="G51" s="199"/>
      <c r="H51" s="200"/>
      <c r="I51" s="200"/>
      <c r="J51" s="200"/>
      <c r="K51" s="200"/>
      <c r="L51" s="201"/>
      <c r="M51" s="212"/>
      <c r="N51" s="142"/>
      <c r="O51" s="142"/>
      <c r="P51" s="213"/>
      <c r="Q51" s="330"/>
      <c r="R51" s="331"/>
      <c r="S51" s="331"/>
      <c r="T51" s="332"/>
      <c r="U51" s="5"/>
      <c r="V51" s="8"/>
      <c r="W51" s="8"/>
      <c r="X51" s="8"/>
      <c r="Y51" s="86"/>
      <c r="Z51" s="5"/>
      <c r="AA51" s="8"/>
      <c r="AB51" s="8"/>
      <c r="AC51" s="8"/>
      <c r="AD51" s="86"/>
      <c r="AE51" s="25" t="s">
        <v>48</v>
      </c>
      <c r="AF51" s="23"/>
      <c r="AG51" s="23"/>
      <c r="AH51" s="23"/>
      <c r="AI51" s="115" t="str">
        <f>IF(AV52=0,"","×"&amp;AV52)</f>
        <v/>
      </c>
      <c r="AJ51" s="224"/>
      <c r="AK51" s="203"/>
      <c r="AL51" s="203"/>
      <c r="AM51" s="225"/>
      <c r="AN51" s="40"/>
      <c r="AO51" s="41"/>
      <c r="AP51" s="41"/>
      <c r="AQ51" s="42"/>
      <c r="AR51" s="29"/>
      <c r="AU51" s="38" t="s">
        <v>105</v>
      </c>
      <c r="AV51" s="127">
        <f>IF(AV50&gt;=25,IF(AV50&lt;=36,36-AV50+1,0),AV49)</f>
        <v>12</v>
      </c>
      <c r="AW51" s="30" t="s">
        <v>104</v>
      </c>
    </row>
    <row r="52" spans="1:49" ht="15.75" customHeight="1" x14ac:dyDescent="0.15">
      <c r="A52" s="28"/>
      <c r="B52" s="187"/>
      <c r="C52" s="189" t="s">
        <v>76</v>
      </c>
      <c r="D52" s="190"/>
      <c r="E52" s="191"/>
      <c r="F52" s="229"/>
      <c r="G52" s="337">
        <v>44861</v>
      </c>
      <c r="H52" s="338"/>
      <c r="I52" s="338"/>
      <c r="J52" s="338"/>
      <c r="K52" s="338"/>
      <c r="L52" s="339"/>
      <c r="M52" s="5" t="s">
        <v>66</v>
      </c>
      <c r="N52" s="8">
        <f>IF(G52="","",DATEDIF(G52,$M$33,"m")+1)</f>
        <v>18</v>
      </c>
      <c r="O52" s="8" t="s">
        <v>67</v>
      </c>
      <c r="P52" s="16" t="s">
        <v>68</v>
      </c>
      <c r="Q52" s="330"/>
      <c r="R52" s="331"/>
      <c r="S52" s="331"/>
      <c r="T52" s="332"/>
      <c r="U52" s="5"/>
      <c r="V52" s="109" t="s">
        <v>81</v>
      </c>
      <c r="W52" s="110" t="s">
        <v>78</v>
      </c>
      <c r="X52" s="8"/>
      <c r="Y52" s="86"/>
      <c r="Z52" s="5"/>
      <c r="AA52" s="8"/>
      <c r="AB52" s="8"/>
      <c r="AC52" s="8"/>
      <c r="AD52" s="86"/>
      <c r="AE52" s="5"/>
      <c r="AF52" s="124">
        <f>AV51*7500+AV52*5000</f>
        <v>90000</v>
      </c>
      <c r="AG52" s="6" t="s">
        <v>19</v>
      </c>
      <c r="AH52" s="125"/>
      <c r="AI52" s="6"/>
      <c r="AJ52" s="224"/>
      <c r="AK52" s="203"/>
      <c r="AL52" s="203"/>
      <c r="AM52" s="225"/>
      <c r="AN52" s="40"/>
      <c r="AO52" s="41"/>
      <c r="AP52" s="41"/>
      <c r="AQ52" s="42"/>
      <c r="AR52" s="29"/>
      <c r="AU52" s="38" t="s">
        <v>106</v>
      </c>
      <c r="AV52" s="127">
        <f>AV49-AV51</f>
        <v>0</v>
      </c>
      <c r="AW52" s="30" t="s">
        <v>104</v>
      </c>
    </row>
    <row r="53" spans="1:49" ht="15.75" customHeight="1" x14ac:dyDescent="0.15">
      <c r="A53" s="28"/>
      <c r="B53" s="109" t="s">
        <v>81</v>
      </c>
      <c r="C53" s="46"/>
      <c r="D53" s="47"/>
      <c r="E53" s="47"/>
      <c r="F53" s="48"/>
      <c r="G53" s="128"/>
      <c r="H53" s="129"/>
      <c r="I53" s="129"/>
      <c r="J53" s="129"/>
      <c r="K53" s="129"/>
      <c r="L53" s="130"/>
      <c r="M53" s="121" t="str">
        <f>IF($S$24="✔","（翌月払いのため","")</f>
        <v/>
      </c>
      <c r="N53" s="122" t="str">
        <f>IF($S$24="✔",N52-1,"")</f>
        <v/>
      </c>
      <c r="O53" s="121" t="str">
        <f>IF($S$24="✔","ヶ月）","")</f>
        <v/>
      </c>
      <c r="P53" s="123"/>
      <c r="Q53" s="333"/>
      <c r="R53" s="334"/>
      <c r="S53" s="334"/>
      <c r="T53" s="335"/>
      <c r="U53" s="9"/>
      <c r="V53" s="10"/>
      <c r="W53" s="10"/>
      <c r="X53" s="10"/>
      <c r="Y53" s="11"/>
      <c r="Z53" s="9"/>
      <c r="AA53" s="10"/>
      <c r="AB53" s="10"/>
      <c r="AC53" s="10"/>
      <c r="AD53" s="11"/>
      <c r="AE53" s="9"/>
      <c r="AF53" s="10"/>
      <c r="AG53" s="10"/>
      <c r="AH53" s="10"/>
      <c r="AI53" s="11"/>
      <c r="AJ53" s="145"/>
      <c r="AK53" s="146"/>
      <c r="AL53" s="146"/>
      <c r="AM53" s="148"/>
      <c r="AN53" s="52"/>
      <c r="AO53" s="53"/>
      <c r="AP53" s="53"/>
      <c r="AQ53" s="54"/>
      <c r="AR53" s="29"/>
    </row>
    <row r="54" spans="1:49" ht="15.75" customHeight="1" x14ac:dyDescent="0.15">
      <c r="A54" s="28"/>
      <c r="B54" s="204">
        <v>3</v>
      </c>
      <c r="C54" s="341" t="s">
        <v>87</v>
      </c>
      <c r="D54" s="342"/>
      <c r="E54" s="342"/>
      <c r="F54" s="343"/>
      <c r="G54" s="169" t="s">
        <v>63</v>
      </c>
      <c r="H54" s="170"/>
      <c r="I54" s="170"/>
      <c r="J54" s="170"/>
      <c r="K54" s="170"/>
      <c r="L54" s="171"/>
      <c r="M54" s="2"/>
      <c r="N54" s="14"/>
      <c r="O54" s="14"/>
      <c r="P54" s="14"/>
      <c r="Q54" s="347" t="s">
        <v>30</v>
      </c>
      <c r="R54" s="348"/>
      <c r="S54" s="348"/>
      <c r="T54" s="349"/>
      <c r="U54" s="181"/>
      <c r="V54" s="182"/>
      <c r="W54" s="182"/>
      <c r="X54" s="182"/>
      <c r="Y54" s="183"/>
      <c r="Z54" s="2"/>
      <c r="AA54" s="14"/>
      <c r="AB54" s="14"/>
      <c r="AC54" s="14"/>
      <c r="AD54" s="15"/>
      <c r="AE54" s="13" t="s">
        <v>64</v>
      </c>
      <c r="AF54" s="3"/>
      <c r="AG54" s="3"/>
      <c r="AH54" s="3"/>
      <c r="AI54" s="4"/>
      <c r="AJ54" s="143">
        <f>MIN(AF55,AF57,AF60)</f>
        <v>43000</v>
      </c>
      <c r="AK54" s="144"/>
      <c r="AL54" s="144"/>
      <c r="AM54" s="147" t="s">
        <v>65</v>
      </c>
      <c r="AN54" s="336" t="s">
        <v>98</v>
      </c>
      <c r="AO54" s="227"/>
      <c r="AP54" s="227"/>
      <c r="AQ54" s="228"/>
      <c r="AR54" s="29"/>
    </row>
    <row r="55" spans="1:49" ht="15.75" customHeight="1" x14ac:dyDescent="0.15">
      <c r="A55" s="28"/>
      <c r="B55" s="205"/>
      <c r="C55" s="344"/>
      <c r="D55" s="345"/>
      <c r="E55" s="345"/>
      <c r="F55" s="346"/>
      <c r="G55" s="337">
        <v>43898</v>
      </c>
      <c r="H55" s="338"/>
      <c r="I55" s="338"/>
      <c r="J55" s="338"/>
      <c r="K55" s="338"/>
      <c r="L55" s="339"/>
      <c r="M55" s="5" t="s">
        <v>66</v>
      </c>
      <c r="N55" s="8">
        <f>IF($G$55="","",DATEDIF(G55,$M$33,"m")+1)</f>
        <v>49</v>
      </c>
      <c r="O55" s="8" t="s">
        <v>67</v>
      </c>
      <c r="P55" s="16" t="s">
        <v>68</v>
      </c>
      <c r="Q55" s="350"/>
      <c r="R55" s="351"/>
      <c r="S55" s="351"/>
      <c r="T55" s="352"/>
      <c r="U55" s="27"/>
      <c r="V55" s="202">
        <f>V56*W57</f>
        <v>96000</v>
      </c>
      <c r="W55" s="202"/>
      <c r="X55" s="202"/>
      <c r="Y55" s="6" t="s">
        <v>65</v>
      </c>
      <c r="Z55" s="17"/>
      <c r="AA55" s="203">
        <f>AA56*AB57</f>
        <v>96000</v>
      </c>
      <c r="AB55" s="203"/>
      <c r="AC55" s="203"/>
      <c r="AD55" s="6" t="s">
        <v>65</v>
      </c>
      <c r="AE55" s="5"/>
      <c r="AF55" s="223">
        <f>IF(V55=0,0,ROUNDDOWN((V55-10000)/2,0))</f>
        <v>43000</v>
      </c>
      <c r="AG55" s="223"/>
      <c r="AH55" s="223"/>
      <c r="AI55" s="6" t="s">
        <v>65</v>
      </c>
      <c r="AJ55" s="224"/>
      <c r="AK55" s="203"/>
      <c r="AL55" s="203"/>
      <c r="AM55" s="225"/>
      <c r="AN55" s="206"/>
      <c r="AO55" s="207"/>
      <c r="AP55" s="207"/>
      <c r="AQ55" s="208"/>
      <c r="AR55" s="29"/>
      <c r="AS55" s="39">
        <f>YEAR($AS$1)*12+MONTH($AS$1)-YEAR(G55)*12-MONTH(G55)
-IF(DAY(G55+1)=1,IF(DAY($AS$1+1)&gt;1,1),IF(AND(DAY($AS$1+1)&gt;1,
 DAY($AS$1)&lt;DAY(G55)),1))</f>
        <v>49</v>
      </c>
      <c r="AU55" s="38" t="s">
        <v>99</v>
      </c>
      <c r="AV55" s="126">
        <f>MIN(N55,N56,N60,N61)</f>
        <v>49</v>
      </c>
      <c r="AW55" s="30" t="s">
        <v>100</v>
      </c>
    </row>
    <row r="56" spans="1:49" ht="15.75" customHeight="1" x14ac:dyDescent="0.15">
      <c r="A56" s="28"/>
      <c r="B56" s="205"/>
      <c r="C56" s="344"/>
      <c r="D56" s="345"/>
      <c r="E56" s="345"/>
      <c r="F56" s="346"/>
      <c r="G56" s="18"/>
      <c r="H56" s="19"/>
      <c r="I56" s="19"/>
      <c r="J56" s="19"/>
      <c r="K56" s="19"/>
      <c r="L56" s="20"/>
      <c r="M56" s="121" t="str">
        <f>IF($S$24="✔","（翌月払いのため","")</f>
        <v/>
      </c>
      <c r="N56" s="122" t="str">
        <f>IF($S$24="✔",N55-1,"")</f>
        <v/>
      </c>
      <c r="O56" s="121" t="str">
        <f>IF($S$24="✔","ヶ月）","")</f>
        <v/>
      </c>
      <c r="P56" s="123"/>
      <c r="Q56" s="353"/>
      <c r="R56" s="354"/>
      <c r="S56" s="354"/>
      <c r="T56" s="355"/>
      <c r="U56" s="1" t="s">
        <v>66</v>
      </c>
      <c r="V56" s="340">
        <v>8000</v>
      </c>
      <c r="W56" s="340"/>
      <c r="X56" s="185" t="s">
        <v>69</v>
      </c>
      <c r="Y56" s="186"/>
      <c r="Z56" s="17" t="s">
        <v>70</v>
      </c>
      <c r="AA56" s="340">
        <v>8000</v>
      </c>
      <c r="AB56" s="340"/>
      <c r="AC56" s="185" t="s">
        <v>69</v>
      </c>
      <c r="AD56" s="186"/>
      <c r="AE56" s="114" t="s">
        <v>71</v>
      </c>
      <c r="AF56" s="7"/>
      <c r="AG56" s="7"/>
      <c r="AH56" s="7"/>
      <c r="AI56" s="6"/>
      <c r="AJ56" s="224"/>
      <c r="AK56" s="203"/>
      <c r="AL56" s="203"/>
      <c r="AM56" s="225"/>
      <c r="AN56" s="324" t="s">
        <v>29</v>
      </c>
      <c r="AO56" s="325"/>
      <c r="AP56" s="325"/>
      <c r="AQ56" s="326"/>
      <c r="AR56" s="29"/>
      <c r="AU56" s="38" t="s">
        <v>101</v>
      </c>
      <c r="AV56" s="126">
        <f>IF(MIN(N55,N60,N56,N61)&gt;=73,72,MIN(N55,N60,N56,N61))</f>
        <v>49</v>
      </c>
      <c r="AW56" s="30" t="s">
        <v>31</v>
      </c>
    </row>
    <row r="57" spans="1:49" ht="15.75" customHeight="1" x14ac:dyDescent="0.15">
      <c r="A57" s="26"/>
      <c r="B57" s="205"/>
      <c r="C57" s="344"/>
      <c r="D57" s="345"/>
      <c r="E57" s="345"/>
      <c r="F57" s="346"/>
      <c r="G57" s="196" t="s">
        <v>72</v>
      </c>
      <c r="H57" s="197"/>
      <c r="I57" s="197"/>
      <c r="J57" s="197"/>
      <c r="K57" s="197"/>
      <c r="L57" s="198"/>
      <c r="M57" s="209" t="s">
        <v>73</v>
      </c>
      <c r="N57" s="210"/>
      <c r="O57" s="210"/>
      <c r="P57" s="211"/>
      <c r="Q57" s="327" t="s">
        <v>89</v>
      </c>
      <c r="R57" s="328"/>
      <c r="S57" s="328"/>
      <c r="T57" s="329"/>
      <c r="U57" s="12"/>
      <c r="V57" s="8"/>
      <c r="W57" s="56">
        <v>12</v>
      </c>
      <c r="X57" s="185" t="s">
        <v>74</v>
      </c>
      <c r="Y57" s="186"/>
      <c r="Z57" s="17"/>
      <c r="AA57" s="8"/>
      <c r="AB57" s="56">
        <v>12</v>
      </c>
      <c r="AC57" s="185" t="s">
        <v>74</v>
      </c>
      <c r="AD57" s="186"/>
      <c r="AE57" s="5"/>
      <c r="AF57" s="223">
        <f>ROUNDDOWN(AA55/2,0)</f>
        <v>48000</v>
      </c>
      <c r="AG57" s="223"/>
      <c r="AH57" s="223"/>
      <c r="AI57" s="6" t="s">
        <v>65</v>
      </c>
      <c r="AJ57" s="224"/>
      <c r="AK57" s="203"/>
      <c r="AL57" s="203"/>
      <c r="AM57" s="225"/>
      <c r="AN57" s="324"/>
      <c r="AO57" s="325"/>
      <c r="AP57" s="325"/>
      <c r="AQ57" s="326"/>
      <c r="AR57" s="29"/>
      <c r="AU57" s="38" t="s">
        <v>102</v>
      </c>
      <c r="AV57" s="127">
        <f>IF(AV56&gt;=13,AV56-(AV56-12),AV56)-(AV55-AV56)</f>
        <v>12</v>
      </c>
      <c r="AW57" s="30" t="s">
        <v>31</v>
      </c>
    </row>
    <row r="58" spans="1:49" ht="15.75" customHeight="1" x14ac:dyDescent="0.15">
      <c r="A58" s="28"/>
      <c r="B58" s="187" t="s">
        <v>75</v>
      </c>
      <c r="C58" s="344"/>
      <c r="D58" s="345"/>
      <c r="E58" s="345"/>
      <c r="F58" s="346"/>
      <c r="G58" s="199"/>
      <c r="H58" s="200"/>
      <c r="I58" s="200"/>
      <c r="J58" s="200"/>
      <c r="K58" s="200"/>
      <c r="L58" s="201"/>
      <c r="M58" s="212"/>
      <c r="N58" s="142"/>
      <c r="O58" s="142"/>
      <c r="P58" s="213"/>
      <c r="Q58" s="330"/>
      <c r="R58" s="331"/>
      <c r="S58" s="331"/>
      <c r="T58" s="332"/>
      <c r="U58" s="5"/>
      <c r="V58" s="8"/>
      <c r="W58" s="8"/>
      <c r="X58" s="8"/>
      <c r="Y58" s="86"/>
      <c r="Z58" s="5"/>
      <c r="AA58" s="8"/>
      <c r="AB58" s="111"/>
      <c r="AC58" s="8"/>
      <c r="AD58" s="86"/>
      <c r="AE58" s="25" t="s">
        <v>47</v>
      </c>
      <c r="AF58" s="23"/>
      <c r="AG58" s="23"/>
      <c r="AH58" s="23"/>
      <c r="AI58" s="115" t="str">
        <f>IF(AV59=0,"","×"&amp;AV59)</f>
        <v/>
      </c>
      <c r="AJ58" s="224"/>
      <c r="AK58" s="203"/>
      <c r="AL58" s="203"/>
      <c r="AM58" s="225"/>
      <c r="AN58" s="40"/>
      <c r="AO58" s="41"/>
      <c r="AP58" s="41"/>
      <c r="AQ58" s="42"/>
      <c r="AR58" s="29"/>
      <c r="AU58" s="38" t="s">
        <v>103</v>
      </c>
      <c r="AV58" s="127">
        <f>IF(AV56=AV57,1,AV56-AV57+1)</f>
        <v>38</v>
      </c>
      <c r="AW58" s="30" t="s">
        <v>104</v>
      </c>
    </row>
    <row r="59" spans="1:49" ht="13.9" customHeight="1" x14ac:dyDescent="0.15">
      <c r="A59" s="28"/>
      <c r="B59" s="187"/>
      <c r="C59" s="344"/>
      <c r="D59" s="345"/>
      <c r="E59" s="345"/>
      <c r="F59" s="346"/>
      <c r="G59" s="199"/>
      <c r="H59" s="200"/>
      <c r="I59" s="200"/>
      <c r="J59" s="200"/>
      <c r="K59" s="200"/>
      <c r="L59" s="201"/>
      <c r="M59" s="212"/>
      <c r="N59" s="142"/>
      <c r="O59" s="142"/>
      <c r="P59" s="213"/>
      <c r="Q59" s="330"/>
      <c r="R59" s="331"/>
      <c r="S59" s="331"/>
      <c r="T59" s="332"/>
      <c r="U59" s="5"/>
      <c r="V59" s="8"/>
      <c r="W59" s="8"/>
      <c r="X59" s="8"/>
      <c r="Y59" s="86"/>
      <c r="Z59" s="5"/>
      <c r="AA59" s="8"/>
      <c r="AB59" s="8"/>
      <c r="AC59" s="8"/>
      <c r="AD59" s="86"/>
      <c r="AE59" s="25" t="s">
        <v>48</v>
      </c>
      <c r="AF59" s="23"/>
      <c r="AG59" s="23"/>
      <c r="AH59" s="23"/>
      <c r="AI59" s="115" t="str">
        <f>IF(AV60=0,"","×"&amp;AV60)</f>
        <v>×12</v>
      </c>
      <c r="AJ59" s="224"/>
      <c r="AK59" s="203"/>
      <c r="AL59" s="203"/>
      <c r="AM59" s="225"/>
      <c r="AN59" s="40"/>
      <c r="AO59" s="41"/>
      <c r="AP59" s="41"/>
      <c r="AQ59" s="42"/>
      <c r="AR59" s="29"/>
      <c r="AU59" s="38" t="s">
        <v>105</v>
      </c>
      <c r="AV59" s="127">
        <f>IF(AV58&gt;=25,IF(AV58&lt;=36,36-AV58+1,0),AV57)</f>
        <v>0</v>
      </c>
      <c r="AW59" s="30" t="s">
        <v>104</v>
      </c>
    </row>
    <row r="60" spans="1:49" ht="15.75" customHeight="1" x14ac:dyDescent="0.15">
      <c r="A60" s="28"/>
      <c r="B60" s="187"/>
      <c r="C60" s="189" t="s">
        <v>76</v>
      </c>
      <c r="D60" s="190"/>
      <c r="E60" s="191"/>
      <c r="F60" s="229"/>
      <c r="G60" s="337">
        <v>43765</v>
      </c>
      <c r="H60" s="338"/>
      <c r="I60" s="338"/>
      <c r="J60" s="338"/>
      <c r="K60" s="338"/>
      <c r="L60" s="339"/>
      <c r="M60" s="5" t="s">
        <v>66</v>
      </c>
      <c r="N60" s="8">
        <f>IF(G60="","",DATEDIF(G60,$M$33,"m")+1)</f>
        <v>54</v>
      </c>
      <c r="O60" s="8" t="s">
        <v>67</v>
      </c>
      <c r="P60" s="16" t="s">
        <v>68</v>
      </c>
      <c r="Q60" s="330"/>
      <c r="R60" s="331"/>
      <c r="S60" s="331"/>
      <c r="T60" s="332"/>
      <c r="U60" s="5"/>
      <c r="V60" s="112" t="s">
        <v>80</v>
      </c>
      <c r="W60" s="110" t="s">
        <v>78</v>
      </c>
      <c r="X60" s="8"/>
      <c r="Y60" s="86"/>
      <c r="Z60" s="5"/>
      <c r="AA60" s="8"/>
      <c r="AB60" s="8"/>
      <c r="AC60" s="8"/>
      <c r="AD60" s="86"/>
      <c r="AE60" s="5"/>
      <c r="AF60" s="124">
        <f>AV59*7500+AV60*5000</f>
        <v>60000</v>
      </c>
      <c r="AG60" s="6" t="s">
        <v>19</v>
      </c>
      <c r="AH60" s="125"/>
      <c r="AI60" s="6"/>
      <c r="AJ60" s="224"/>
      <c r="AK60" s="203"/>
      <c r="AL60" s="203"/>
      <c r="AM60" s="225"/>
      <c r="AN60" s="40"/>
      <c r="AO60" s="41"/>
      <c r="AP60" s="41"/>
      <c r="AQ60" s="42"/>
      <c r="AR60" s="29"/>
      <c r="AU60" s="38" t="s">
        <v>106</v>
      </c>
      <c r="AV60" s="127">
        <f>AV57-AV59</f>
        <v>12</v>
      </c>
      <c r="AW60" s="30" t="s">
        <v>104</v>
      </c>
    </row>
    <row r="61" spans="1:49" ht="15.75" customHeight="1" x14ac:dyDescent="0.15">
      <c r="A61" s="28"/>
      <c r="B61" s="109" t="s">
        <v>81</v>
      </c>
      <c r="C61" s="46"/>
      <c r="D61" s="47"/>
      <c r="E61" s="47"/>
      <c r="F61" s="48"/>
      <c r="G61" s="128"/>
      <c r="H61" s="129"/>
      <c r="I61" s="129"/>
      <c r="J61" s="129"/>
      <c r="K61" s="129"/>
      <c r="L61" s="130"/>
      <c r="M61" s="121" t="str">
        <f>IF($S$24="✔","（翌月払いのため","")</f>
        <v/>
      </c>
      <c r="N61" s="122" t="str">
        <f>IF($S$24="✔",N60-1,"")</f>
        <v/>
      </c>
      <c r="O61" s="121" t="str">
        <f>IF($S$24="✔","ヶ月）","")</f>
        <v/>
      </c>
      <c r="P61" s="123"/>
      <c r="Q61" s="333"/>
      <c r="R61" s="334"/>
      <c r="S61" s="334"/>
      <c r="T61" s="335"/>
      <c r="U61" s="9"/>
      <c r="V61" s="10"/>
      <c r="W61" s="10"/>
      <c r="X61" s="10"/>
      <c r="Y61" s="11"/>
      <c r="Z61" s="9"/>
      <c r="AA61" s="10"/>
      <c r="AB61" s="10"/>
      <c r="AC61" s="10"/>
      <c r="AD61" s="11"/>
      <c r="AE61" s="9"/>
      <c r="AF61" s="10"/>
      <c r="AG61" s="10"/>
      <c r="AH61" s="10"/>
      <c r="AI61" s="11"/>
      <c r="AJ61" s="145"/>
      <c r="AK61" s="146"/>
      <c r="AL61" s="146"/>
      <c r="AM61" s="148"/>
      <c r="AN61" s="52"/>
      <c r="AO61" s="53"/>
      <c r="AP61" s="53"/>
      <c r="AQ61" s="54"/>
      <c r="AR61" s="29"/>
    </row>
    <row r="62" spans="1:49" ht="14.25" customHeight="1" x14ac:dyDescent="0.15">
      <c r="A62" s="28"/>
      <c r="B62" s="155" t="s">
        <v>6</v>
      </c>
      <c r="C62" s="156"/>
      <c r="D62" s="156"/>
      <c r="E62" s="156"/>
      <c r="F62" s="147"/>
      <c r="G62" s="149"/>
      <c r="H62" s="150"/>
      <c r="I62" s="150"/>
      <c r="J62" s="150"/>
      <c r="K62" s="150"/>
      <c r="L62" s="151"/>
      <c r="M62" s="149"/>
      <c r="N62" s="150"/>
      <c r="O62" s="150"/>
      <c r="P62" s="151"/>
      <c r="Q62" s="149"/>
      <c r="R62" s="150"/>
      <c r="S62" s="150"/>
      <c r="T62" s="151"/>
      <c r="U62" s="159">
        <f>SUM(V39+V47+V55)</f>
        <v>588000</v>
      </c>
      <c r="V62" s="160"/>
      <c r="W62" s="160"/>
      <c r="X62" s="160"/>
      <c r="Y62" s="147" t="s">
        <v>7</v>
      </c>
      <c r="Z62" s="143">
        <f>SUM(AA39+AA47+AA55)</f>
        <v>306000</v>
      </c>
      <c r="AA62" s="144"/>
      <c r="AB62" s="144"/>
      <c r="AC62" s="144"/>
      <c r="AD62" s="147" t="s">
        <v>7</v>
      </c>
      <c r="AE62" s="149"/>
      <c r="AF62" s="150"/>
      <c r="AG62" s="150"/>
      <c r="AH62" s="150"/>
      <c r="AI62" s="151"/>
      <c r="AJ62" s="143">
        <f>SUM(AJ38:AL61)</f>
        <v>118000</v>
      </c>
      <c r="AK62" s="144"/>
      <c r="AL62" s="144"/>
      <c r="AM62" s="147" t="s">
        <v>7</v>
      </c>
      <c r="AN62" s="149"/>
      <c r="AO62" s="150"/>
      <c r="AP62" s="150"/>
      <c r="AQ62" s="151"/>
      <c r="AR62" s="29"/>
    </row>
    <row r="63" spans="1:49" ht="14.25" customHeight="1" x14ac:dyDescent="0.15">
      <c r="A63" s="28"/>
      <c r="B63" s="157"/>
      <c r="C63" s="158"/>
      <c r="D63" s="158"/>
      <c r="E63" s="158"/>
      <c r="F63" s="148"/>
      <c r="G63" s="152"/>
      <c r="H63" s="153"/>
      <c r="I63" s="153"/>
      <c r="J63" s="153"/>
      <c r="K63" s="153"/>
      <c r="L63" s="154"/>
      <c r="M63" s="152"/>
      <c r="N63" s="153"/>
      <c r="O63" s="153"/>
      <c r="P63" s="154"/>
      <c r="Q63" s="152"/>
      <c r="R63" s="153"/>
      <c r="S63" s="153"/>
      <c r="T63" s="154"/>
      <c r="U63" s="161"/>
      <c r="V63" s="162"/>
      <c r="W63" s="162"/>
      <c r="X63" s="162"/>
      <c r="Y63" s="148"/>
      <c r="Z63" s="145"/>
      <c r="AA63" s="146"/>
      <c r="AB63" s="146"/>
      <c r="AC63" s="146"/>
      <c r="AD63" s="148"/>
      <c r="AE63" s="152"/>
      <c r="AF63" s="153"/>
      <c r="AG63" s="153"/>
      <c r="AH63" s="153"/>
      <c r="AI63" s="154"/>
      <c r="AJ63" s="145"/>
      <c r="AK63" s="146"/>
      <c r="AL63" s="146"/>
      <c r="AM63" s="148"/>
      <c r="AN63" s="152"/>
      <c r="AO63" s="153"/>
      <c r="AP63" s="153"/>
      <c r="AQ63" s="154"/>
      <c r="AR63" s="29"/>
    </row>
    <row r="64" spans="1:49" ht="21" customHeight="1" x14ac:dyDescent="0.15">
      <c r="A64" s="28"/>
      <c r="B64" s="24" t="s">
        <v>32</v>
      </c>
      <c r="C64" s="116"/>
      <c r="D64" s="116"/>
      <c r="E64" s="116"/>
      <c r="F64" s="116"/>
      <c r="G64" s="116"/>
      <c r="H64" s="116"/>
      <c r="I64" s="116"/>
      <c r="J64" s="116"/>
      <c r="K64" s="116"/>
      <c r="L64" s="113"/>
      <c r="M64" s="8"/>
      <c r="N64" s="8"/>
      <c r="O64" s="8"/>
      <c r="P64" s="8"/>
      <c r="Q64" s="55"/>
      <c r="R64" s="113"/>
      <c r="S64" s="116"/>
      <c r="T64" s="116"/>
      <c r="U64" s="116"/>
      <c r="V64" s="116"/>
      <c r="W64" s="116"/>
      <c r="X64" s="116"/>
      <c r="Y64" s="116"/>
      <c r="Z64" s="116"/>
      <c r="AA64" s="116"/>
      <c r="AB64" s="116"/>
      <c r="AC64" s="116"/>
      <c r="AD64" s="116"/>
      <c r="AE64" s="116"/>
      <c r="AF64" s="116"/>
      <c r="AG64" s="116"/>
      <c r="AH64" s="116"/>
      <c r="AI64" s="116"/>
      <c r="AJ64" s="21"/>
      <c r="AK64" s="21"/>
      <c r="AL64" s="21"/>
      <c r="AM64" s="21"/>
      <c r="AN64" s="116"/>
      <c r="AO64" s="116"/>
      <c r="AP64" s="116"/>
      <c r="AQ64" s="116"/>
      <c r="AR64" s="29"/>
    </row>
    <row r="65" spans="1:44" ht="21" customHeight="1" x14ac:dyDescent="0.15">
      <c r="A65" s="28"/>
      <c r="B65" s="24" t="s">
        <v>115</v>
      </c>
      <c r="C65" s="133"/>
      <c r="D65" s="133"/>
      <c r="E65" s="133"/>
      <c r="F65" s="133"/>
      <c r="G65" s="133"/>
      <c r="H65" s="133"/>
      <c r="I65" s="133"/>
      <c r="J65" s="133"/>
      <c r="K65" s="133"/>
      <c r="L65" s="133"/>
      <c r="M65" s="8"/>
      <c r="N65" s="8"/>
      <c r="O65" s="8"/>
      <c r="P65" s="8"/>
      <c r="Q65" s="134"/>
      <c r="R65" s="133"/>
      <c r="S65" s="133"/>
      <c r="T65" s="133"/>
      <c r="U65" s="133"/>
      <c r="V65" s="133"/>
      <c r="W65" s="133"/>
      <c r="X65" s="133"/>
      <c r="Y65" s="133"/>
      <c r="Z65" s="133"/>
      <c r="AA65" s="133"/>
      <c r="AB65" s="133"/>
      <c r="AC65" s="133"/>
      <c r="AD65" s="133"/>
      <c r="AE65" s="133"/>
      <c r="AF65" s="133"/>
      <c r="AG65" s="133"/>
      <c r="AH65" s="133"/>
      <c r="AI65" s="133"/>
      <c r="AJ65" s="21"/>
      <c r="AK65" s="21"/>
      <c r="AL65" s="21"/>
      <c r="AM65" s="21"/>
      <c r="AN65" s="133"/>
      <c r="AO65" s="133"/>
      <c r="AP65" s="133"/>
      <c r="AQ65" s="133"/>
      <c r="AR65" s="29"/>
    </row>
    <row r="66" spans="1:44" ht="13.5" customHeight="1" x14ac:dyDescent="0.15">
      <c r="A66" s="28"/>
      <c r="B66" s="142" t="s">
        <v>118</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29"/>
    </row>
    <row r="67" spans="1:44" ht="15" customHeight="1" x14ac:dyDescent="0.15">
      <c r="A67" s="28"/>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29"/>
    </row>
    <row r="68" spans="1:44" ht="15" customHeight="1" x14ac:dyDescent="0.15">
      <c r="A68" s="28"/>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29"/>
    </row>
    <row r="69" spans="1:44" ht="15" customHeight="1" x14ac:dyDescent="0.15">
      <c r="A69" s="28"/>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29"/>
    </row>
  </sheetData>
  <mergeCells count="150">
    <mergeCell ref="U26:AQ26"/>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B34:B37"/>
    <mergeCell ref="C34:F37"/>
    <mergeCell ref="G34:L37"/>
    <mergeCell ref="M34:P37"/>
    <mergeCell ref="Q34:T35"/>
    <mergeCell ref="M23:T23"/>
    <mergeCell ref="I24:L24"/>
    <mergeCell ref="M24:Q24"/>
    <mergeCell ref="S24:T24"/>
    <mergeCell ref="I26:L26"/>
    <mergeCell ref="M26:T26"/>
    <mergeCell ref="U34:AD34"/>
    <mergeCell ref="AE34:AI37"/>
    <mergeCell ref="AN34:AQ35"/>
    <mergeCell ref="Q36:T37"/>
    <mergeCell ref="U36:Y37"/>
    <mergeCell ref="Z36:AD37"/>
    <mergeCell ref="AJ36:AM37"/>
    <mergeCell ref="AN36:AQ37"/>
    <mergeCell ref="F33:K33"/>
    <mergeCell ref="M33:Q33"/>
    <mergeCell ref="B38:B41"/>
    <mergeCell ref="C38:F43"/>
    <mergeCell ref="G38:L38"/>
    <mergeCell ref="Q38:T40"/>
    <mergeCell ref="U38:Y38"/>
    <mergeCell ref="AJ38:AL45"/>
    <mergeCell ref="B42:B44"/>
    <mergeCell ref="C44:D44"/>
    <mergeCell ref="E44:F44"/>
    <mergeCell ref="AN40:AQ41"/>
    <mergeCell ref="M41:P43"/>
    <mergeCell ref="Q41:T45"/>
    <mergeCell ref="X41:Y41"/>
    <mergeCell ref="AC41:AD41"/>
    <mergeCell ref="AF41:AH41"/>
    <mergeCell ref="G44:L44"/>
    <mergeCell ref="W44:Y44"/>
    <mergeCell ref="AM38:AM45"/>
    <mergeCell ref="AN38:AQ39"/>
    <mergeCell ref="G39:L39"/>
    <mergeCell ref="V39:X39"/>
    <mergeCell ref="AA39:AC39"/>
    <mergeCell ref="AF39:AH39"/>
    <mergeCell ref="V40:W40"/>
    <mergeCell ref="X40:Y40"/>
    <mergeCell ref="AA40:AB40"/>
    <mergeCell ref="AC40:AD40"/>
    <mergeCell ref="G41:L43"/>
    <mergeCell ref="B46:B49"/>
    <mergeCell ref="C46:F51"/>
    <mergeCell ref="G46:L46"/>
    <mergeCell ref="Q46:T48"/>
    <mergeCell ref="U46:Y46"/>
    <mergeCell ref="AJ46:AL53"/>
    <mergeCell ref="B50:B52"/>
    <mergeCell ref="C52:D52"/>
    <mergeCell ref="E52:F52"/>
    <mergeCell ref="AN48:AQ49"/>
    <mergeCell ref="M49:P51"/>
    <mergeCell ref="Q49:T53"/>
    <mergeCell ref="X49:Y49"/>
    <mergeCell ref="AC49:AD49"/>
    <mergeCell ref="AF49:AH49"/>
    <mergeCell ref="G52:L52"/>
    <mergeCell ref="AM46:AM53"/>
    <mergeCell ref="AN46:AQ47"/>
    <mergeCell ref="G47:L47"/>
    <mergeCell ref="V47:X47"/>
    <mergeCell ref="AA47:AC47"/>
    <mergeCell ref="AF47:AH47"/>
    <mergeCell ref="V48:W48"/>
    <mergeCell ref="X48:Y48"/>
    <mergeCell ref="AA48:AB48"/>
    <mergeCell ref="AC48:AD48"/>
    <mergeCell ref="G49:L51"/>
    <mergeCell ref="B54:B57"/>
    <mergeCell ref="C54:F59"/>
    <mergeCell ref="G54:L54"/>
    <mergeCell ref="Q54:T56"/>
    <mergeCell ref="U54:Y54"/>
    <mergeCell ref="AJ54:AL61"/>
    <mergeCell ref="B58:B60"/>
    <mergeCell ref="C60:D60"/>
    <mergeCell ref="E60:F60"/>
    <mergeCell ref="G60:L60"/>
    <mergeCell ref="AN56:AQ57"/>
    <mergeCell ref="M57:P59"/>
    <mergeCell ref="Q57:T61"/>
    <mergeCell ref="X57:Y57"/>
    <mergeCell ref="AC57:AD57"/>
    <mergeCell ref="AF57:AH57"/>
    <mergeCell ref="AM54:AM61"/>
    <mergeCell ref="AN54:AQ55"/>
    <mergeCell ref="G55:L55"/>
    <mergeCell ref="V55:X55"/>
    <mergeCell ref="AA55:AC55"/>
    <mergeCell ref="AF55:AH55"/>
    <mergeCell ref="V56:W56"/>
    <mergeCell ref="X56:Y56"/>
    <mergeCell ref="AA56:AB56"/>
    <mergeCell ref="AC56:AD56"/>
    <mergeCell ref="G57:L59"/>
    <mergeCell ref="B66:AQ69"/>
    <mergeCell ref="Z62:AC63"/>
    <mergeCell ref="AD62:AD63"/>
    <mergeCell ref="AE62:AI63"/>
    <mergeCell ref="AJ62:AL63"/>
    <mergeCell ref="AM62:AM63"/>
    <mergeCell ref="AN62:AQ63"/>
    <mergeCell ref="B62:F63"/>
    <mergeCell ref="G62:L63"/>
    <mergeCell ref="M62:P63"/>
    <mergeCell ref="Q62:T63"/>
    <mergeCell ref="U62:X63"/>
    <mergeCell ref="Y62:Y63"/>
  </mergeCells>
  <phoneticPr fontId="1"/>
  <dataValidations count="2">
    <dataValidation type="list" allowBlank="1" showInputMessage="1" showErrorMessage="1" sqref="B45 B53 B61 S24:T24 O5:O6 V44 V52 V60" xr:uid="{265AD318-CE93-4E8D-9649-86991F5F4C6B}">
      <formula1>"✔,　"</formula1>
    </dataValidation>
    <dataValidation type="list" allowBlank="1" showInputMessage="1" showErrorMessage="1" errorTitle="入力確認" error="リストから選択してください。" sqref="C5:C6 C9:C11 C14:C16" xr:uid="{5341F5FF-84DA-40C0-A328-7DA855F4E5F1}">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2" max="44" man="1"/>
  </rowBreaks>
  <ignoredErrors>
    <ignoredError sqref="V55 V39 AF52 AF44 AF6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6582-7019-4D4E-930C-5A8FD4B41F19}">
  <sheetPr>
    <tabColor theme="4" tint="0.79998168889431442"/>
    <pageSetUpPr fitToPage="1"/>
  </sheetPr>
  <dimension ref="A1:AW69"/>
  <sheetViews>
    <sheetView view="pageBreakPreview" topLeftCell="A7" zoomScale="80" zoomScaleNormal="90" zoomScaleSheetLayoutView="80" workbookViewId="0">
      <selection activeCell="B19" sqref="B19"/>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EDATE(M33,1)</f>
        <v>45412</v>
      </c>
    </row>
    <row r="2" spans="1:46" ht="17.25" x14ac:dyDescent="0.15">
      <c r="A2" s="28"/>
      <c r="B2" s="90" t="s">
        <v>122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302"/>
      <c r="N3" s="302"/>
      <c r="O3" s="302"/>
      <c r="P3" s="302"/>
      <c r="Q3" s="302"/>
      <c r="R3" s="302"/>
      <c r="S3" s="302"/>
      <c r="T3" s="302"/>
      <c r="U3" s="302"/>
      <c r="V3" s="302"/>
      <c r="W3" s="302"/>
      <c r="X3" s="302"/>
      <c r="Y3" s="302"/>
      <c r="Z3" s="302"/>
      <c r="AA3" s="302"/>
      <c r="AB3" s="302"/>
      <c r="AC3" s="302"/>
      <c r="AD3" s="302"/>
      <c r="AE3" s="302"/>
      <c r="AF3" s="302"/>
      <c r="AG3" s="302"/>
      <c r="AH3" s="302"/>
      <c r="AI3" s="303"/>
      <c r="AJ3" s="303"/>
      <c r="AK3" s="303"/>
      <c r="AL3" s="303"/>
      <c r="AM3" s="303"/>
      <c r="AN3" s="303"/>
      <c r="AO3" s="303"/>
      <c r="AP3" s="303"/>
      <c r="AQ3" s="303"/>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304">
        <v>1</v>
      </c>
      <c r="C5" s="375" t="s">
        <v>80</v>
      </c>
      <c r="D5" s="307" t="s">
        <v>77</v>
      </c>
      <c r="E5" s="307"/>
      <c r="F5" s="307"/>
      <c r="G5" s="307"/>
      <c r="H5" s="307"/>
      <c r="I5" s="307"/>
      <c r="J5" s="307"/>
      <c r="K5" s="307"/>
      <c r="L5" s="307"/>
      <c r="M5" s="119"/>
      <c r="N5" s="87"/>
      <c r="O5" s="131" t="s">
        <v>80</v>
      </c>
      <c r="P5" s="66" t="s">
        <v>41</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304"/>
      <c r="C6" s="376"/>
      <c r="D6" s="307"/>
      <c r="E6" s="307"/>
      <c r="F6" s="307"/>
      <c r="G6" s="307"/>
      <c r="H6" s="307"/>
      <c r="I6" s="307"/>
      <c r="J6" s="307"/>
      <c r="K6" s="307"/>
      <c r="L6" s="307"/>
      <c r="M6" s="61"/>
      <c r="N6" s="60"/>
      <c r="O6" s="108" t="s">
        <v>81</v>
      </c>
      <c r="P6" s="66" t="s">
        <v>43</v>
      </c>
      <c r="Q6" s="66"/>
      <c r="R6" s="84"/>
      <c r="S6" s="66" t="s">
        <v>42</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304">
        <v>2</v>
      </c>
      <c r="C9" s="305" t="s">
        <v>81</v>
      </c>
      <c r="D9" s="307" t="s">
        <v>36</v>
      </c>
      <c r="E9" s="307"/>
      <c r="F9" s="307"/>
      <c r="G9" s="307"/>
      <c r="H9" s="307"/>
      <c r="I9" s="307"/>
      <c r="J9" s="307"/>
      <c r="K9" s="307"/>
      <c r="L9" s="307"/>
      <c r="M9" s="61"/>
      <c r="N9" s="60"/>
      <c r="O9" s="64"/>
      <c r="P9" s="64"/>
      <c r="Q9" s="64"/>
      <c r="R9" s="64"/>
      <c r="S9" s="64"/>
      <c r="T9" s="64"/>
      <c r="U9" s="64"/>
      <c r="V9" s="64"/>
      <c r="W9" s="64"/>
      <c r="X9" s="62"/>
      <c r="Y9" s="62"/>
      <c r="Z9" s="61"/>
      <c r="AA9" s="61"/>
      <c r="AB9" s="85"/>
      <c r="AC9" s="309" t="s">
        <v>44</v>
      </c>
      <c r="AD9" s="310" t="s">
        <v>51</v>
      </c>
      <c r="AE9" s="310"/>
      <c r="AF9" s="310"/>
      <c r="AG9" s="310"/>
      <c r="AH9" s="310"/>
      <c r="AI9" s="310"/>
      <c r="AJ9" s="310"/>
      <c r="AK9" s="310"/>
      <c r="AL9" s="310"/>
      <c r="AM9" s="311" t="s">
        <v>45</v>
      </c>
      <c r="AN9" s="62"/>
      <c r="AO9" s="62"/>
      <c r="AP9" s="62"/>
      <c r="AQ9" s="63"/>
      <c r="AR9" s="29"/>
      <c r="AS9" s="29"/>
      <c r="AT9" s="29"/>
    </row>
    <row r="10" spans="1:46" ht="19.5" customHeight="1" x14ac:dyDescent="0.15">
      <c r="A10" s="28"/>
      <c r="B10" s="304"/>
      <c r="C10" s="308"/>
      <c r="D10" s="307"/>
      <c r="E10" s="307"/>
      <c r="F10" s="307"/>
      <c r="G10" s="307"/>
      <c r="H10" s="307"/>
      <c r="I10" s="307"/>
      <c r="J10" s="307"/>
      <c r="K10" s="307"/>
      <c r="L10" s="307"/>
      <c r="M10" s="61"/>
      <c r="N10" s="60"/>
      <c r="O10" s="88" t="s">
        <v>50</v>
      </c>
      <c r="P10" s="312"/>
      <c r="Q10" s="312"/>
      <c r="R10" s="65" t="s">
        <v>119</v>
      </c>
      <c r="S10" s="64"/>
      <c r="T10" s="64"/>
      <c r="U10" s="64"/>
      <c r="V10" s="64"/>
      <c r="W10" s="64"/>
      <c r="X10" s="62"/>
      <c r="Y10" s="62"/>
      <c r="Z10" s="61"/>
      <c r="AA10" s="61"/>
      <c r="AB10" s="85"/>
      <c r="AC10" s="309"/>
      <c r="AD10" s="310"/>
      <c r="AE10" s="310"/>
      <c r="AF10" s="310"/>
      <c r="AG10" s="310"/>
      <c r="AH10" s="310"/>
      <c r="AI10" s="310"/>
      <c r="AJ10" s="310"/>
      <c r="AK10" s="310"/>
      <c r="AL10" s="310"/>
      <c r="AM10" s="311"/>
      <c r="AN10" s="66" t="s">
        <v>35</v>
      </c>
      <c r="AO10" s="62"/>
      <c r="AP10" s="62"/>
      <c r="AQ10" s="63"/>
      <c r="AR10" s="29"/>
      <c r="AS10" s="29"/>
      <c r="AT10" s="29"/>
    </row>
    <row r="11" spans="1:46" ht="16.899999999999999" customHeight="1" x14ac:dyDescent="0.15">
      <c r="A11" s="28"/>
      <c r="B11" s="304"/>
      <c r="C11" s="306"/>
      <c r="D11" s="307"/>
      <c r="E11" s="307"/>
      <c r="F11" s="307"/>
      <c r="G11" s="307"/>
      <c r="H11" s="307"/>
      <c r="I11" s="307"/>
      <c r="J11" s="307"/>
      <c r="K11" s="307"/>
      <c r="L11" s="307"/>
      <c r="M11" s="61"/>
      <c r="N11" s="60"/>
      <c r="O11" s="65"/>
      <c r="P11" s="286"/>
      <c r="Q11" s="286"/>
      <c r="R11" s="65"/>
      <c r="S11" s="65"/>
      <c r="T11" s="65"/>
      <c r="U11" s="65"/>
      <c r="V11" s="65"/>
      <c r="W11" s="65"/>
      <c r="X11" s="65"/>
      <c r="Y11" s="65"/>
      <c r="Z11" s="66"/>
      <c r="AA11" s="66"/>
      <c r="AB11" s="85"/>
      <c r="AC11" s="309"/>
      <c r="AD11" s="310"/>
      <c r="AE11" s="310"/>
      <c r="AF11" s="310"/>
      <c r="AG11" s="310"/>
      <c r="AH11" s="310"/>
      <c r="AI11" s="310"/>
      <c r="AJ11" s="310"/>
      <c r="AK11" s="310"/>
      <c r="AL11" s="310"/>
      <c r="AM11" s="311"/>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304">
        <v>3</v>
      </c>
      <c r="C14" s="305" t="s">
        <v>81</v>
      </c>
      <c r="D14" s="307" t="s">
        <v>111</v>
      </c>
      <c r="E14" s="307"/>
      <c r="F14" s="307"/>
      <c r="G14" s="307"/>
      <c r="H14" s="307"/>
      <c r="I14" s="307"/>
      <c r="J14" s="307"/>
      <c r="K14" s="307"/>
      <c r="L14" s="307"/>
      <c r="M14" s="61"/>
      <c r="N14" s="60"/>
      <c r="O14" s="64"/>
      <c r="P14" s="64"/>
      <c r="Q14" s="64"/>
      <c r="R14" s="64"/>
      <c r="S14" s="64"/>
      <c r="T14" s="64"/>
      <c r="U14" s="64"/>
      <c r="V14" s="64"/>
      <c r="W14" s="64"/>
      <c r="X14" s="62"/>
      <c r="Y14" s="62"/>
      <c r="Z14" s="61"/>
      <c r="AA14" s="61"/>
      <c r="AB14" s="85"/>
      <c r="AC14" s="309" t="s">
        <v>44</v>
      </c>
      <c r="AD14" s="310" t="s">
        <v>52</v>
      </c>
      <c r="AE14" s="310"/>
      <c r="AF14" s="310"/>
      <c r="AG14" s="310"/>
      <c r="AH14" s="310"/>
      <c r="AI14" s="310"/>
      <c r="AJ14" s="310"/>
      <c r="AK14" s="310"/>
      <c r="AL14" s="310"/>
      <c r="AM14" s="311" t="s">
        <v>45</v>
      </c>
      <c r="AN14" s="62"/>
      <c r="AO14" s="62"/>
      <c r="AP14" s="62"/>
      <c r="AQ14" s="63"/>
      <c r="AR14" s="29"/>
      <c r="AS14" s="29"/>
      <c r="AT14" s="29"/>
    </row>
    <row r="15" spans="1:46" ht="19.5" customHeight="1" x14ac:dyDescent="0.15">
      <c r="A15" s="28"/>
      <c r="B15" s="304"/>
      <c r="C15" s="308"/>
      <c r="D15" s="307"/>
      <c r="E15" s="307"/>
      <c r="F15" s="307"/>
      <c r="G15" s="307"/>
      <c r="H15" s="307"/>
      <c r="I15" s="307"/>
      <c r="J15" s="307"/>
      <c r="K15" s="307"/>
      <c r="L15" s="307"/>
      <c r="M15" s="61"/>
      <c r="N15" s="60"/>
      <c r="O15" s="88" t="s">
        <v>50</v>
      </c>
      <c r="P15" s="312"/>
      <c r="Q15" s="312"/>
      <c r="R15" s="65" t="s">
        <v>120</v>
      </c>
      <c r="S15" s="64"/>
      <c r="T15" s="64"/>
      <c r="U15" s="64"/>
      <c r="V15" s="64"/>
      <c r="W15" s="64"/>
      <c r="X15" s="62"/>
      <c r="Y15" s="62"/>
      <c r="Z15" s="61"/>
      <c r="AA15" s="61"/>
      <c r="AB15" s="85"/>
      <c r="AC15" s="309"/>
      <c r="AD15" s="310"/>
      <c r="AE15" s="310"/>
      <c r="AF15" s="310"/>
      <c r="AG15" s="310"/>
      <c r="AH15" s="310"/>
      <c r="AI15" s="310"/>
      <c r="AJ15" s="310"/>
      <c r="AK15" s="310"/>
      <c r="AL15" s="310"/>
      <c r="AM15" s="311"/>
      <c r="AN15" s="66" t="s">
        <v>35</v>
      </c>
      <c r="AO15" s="62"/>
      <c r="AP15" s="62"/>
      <c r="AQ15" s="63"/>
      <c r="AR15" s="29"/>
      <c r="AS15" s="29"/>
      <c r="AT15" s="29"/>
    </row>
    <row r="16" spans="1:46" ht="16.899999999999999" customHeight="1" x14ac:dyDescent="0.15">
      <c r="A16" s="28"/>
      <c r="B16" s="304"/>
      <c r="C16" s="306"/>
      <c r="D16" s="307"/>
      <c r="E16" s="307"/>
      <c r="F16" s="307"/>
      <c r="G16" s="307"/>
      <c r="H16" s="307"/>
      <c r="I16" s="307"/>
      <c r="J16" s="307"/>
      <c r="K16" s="307"/>
      <c r="L16" s="307"/>
      <c r="M16" s="61"/>
      <c r="N16" s="60"/>
      <c r="O16" s="65"/>
      <c r="P16" s="286"/>
      <c r="Q16" s="286"/>
      <c r="R16" s="65"/>
      <c r="S16" s="65"/>
      <c r="T16" s="65"/>
      <c r="U16" s="65"/>
      <c r="V16" s="65"/>
      <c r="W16" s="65"/>
      <c r="X16" s="65"/>
      <c r="Y16" s="65"/>
      <c r="Z16" s="66"/>
      <c r="AA16" s="66"/>
      <c r="AB16" s="85"/>
      <c r="AC16" s="309"/>
      <c r="AD16" s="310"/>
      <c r="AE16" s="310"/>
      <c r="AF16" s="310"/>
      <c r="AG16" s="310"/>
      <c r="AH16" s="310"/>
      <c r="AI16" s="310"/>
      <c r="AJ16" s="310"/>
      <c r="AK16" s="310"/>
      <c r="AL16" s="310"/>
      <c r="AM16" s="311"/>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83</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0</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287" t="s">
        <v>53</v>
      </c>
      <c r="C21" s="288"/>
      <c r="D21" s="288"/>
      <c r="E21" s="288"/>
      <c r="F21" s="288"/>
      <c r="G21" s="288"/>
      <c r="H21" s="289"/>
      <c r="I21" s="290" t="s">
        <v>59</v>
      </c>
      <c r="J21" s="290"/>
      <c r="K21" s="290"/>
      <c r="L21" s="290"/>
      <c r="M21" s="290"/>
      <c r="N21" s="290"/>
      <c r="O21" s="290"/>
      <c r="P21" s="290"/>
      <c r="Q21" s="290"/>
      <c r="R21" s="290"/>
      <c r="S21" s="290"/>
      <c r="T21" s="290"/>
      <c r="U21" s="287" t="s">
        <v>61</v>
      </c>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9"/>
      <c r="AR21" s="29"/>
      <c r="AS21" s="31"/>
    </row>
    <row r="22" spans="1:46" ht="30" customHeight="1" x14ac:dyDescent="0.15">
      <c r="A22" s="28"/>
      <c r="B22" s="361" t="s">
        <v>90</v>
      </c>
      <c r="C22" s="362"/>
      <c r="D22" s="362"/>
      <c r="E22" s="362"/>
      <c r="F22" s="362"/>
      <c r="G22" s="362"/>
      <c r="H22" s="363"/>
      <c r="I22" s="291" t="s">
        <v>22</v>
      </c>
      <c r="J22" s="291"/>
      <c r="K22" s="291"/>
      <c r="L22" s="291"/>
      <c r="M22" s="370" t="s">
        <v>91</v>
      </c>
      <c r="N22" s="370"/>
      <c r="O22" s="370"/>
      <c r="P22" s="370"/>
      <c r="Q22" s="370"/>
      <c r="R22" s="370"/>
      <c r="S22" s="370"/>
      <c r="T22" s="370"/>
      <c r="U22" s="293" t="s">
        <v>23</v>
      </c>
      <c r="V22" s="294"/>
      <c r="W22" s="294"/>
      <c r="X22" s="371" t="s">
        <v>94</v>
      </c>
      <c r="Y22" s="371"/>
      <c r="Z22" s="371"/>
      <c r="AA22" s="371"/>
      <c r="AB22" s="371"/>
      <c r="AC22" s="371"/>
      <c r="AD22" s="371"/>
      <c r="AE22" s="371"/>
      <c r="AF22" s="371"/>
      <c r="AG22" s="371"/>
      <c r="AH22" s="371"/>
      <c r="AI22" s="371"/>
      <c r="AJ22" s="371"/>
      <c r="AK22" s="371"/>
      <c r="AL22" s="371"/>
      <c r="AM22" s="371"/>
      <c r="AN22" s="371"/>
      <c r="AO22" s="371"/>
      <c r="AP22" s="371"/>
      <c r="AQ22" s="372"/>
      <c r="AR22" s="29"/>
      <c r="AT22" s="32"/>
    </row>
    <row r="23" spans="1:46" ht="30" customHeight="1" x14ac:dyDescent="0.15">
      <c r="A23" s="28"/>
      <c r="B23" s="364"/>
      <c r="C23" s="365"/>
      <c r="D23" s="365"/>
      <c r="E23" s="365"/>
      <c r="F23" s="365"/>
      <c r="G23" s="365"/>
      <c r="H23" s="366"/>
      <c r="I23" s="268" t="s">
        <v>21</v>
      </c>
      <c r="J23" s="268"/>
      <c r="K23" s="268"/>
      <c r="L23" s="268"/>
      <c r="M23" s="359" t="s">
        <v>108</v>
      </c>
      <c r="N23" s="359"/>
      <c r="O23" s="359"/>
      <c r="P23" s="359"/>
      <c r="Q23" s="359"/>
      <c r="R23" s="360"/>
      <c r="S23" s="360"/>
      <c r="T23" s="360"/>
      <c r="U23" s="295"/>
      <c r="V23" s="296"/>
      <c r="W23" s="296"/>
      <c r="X23" s="373"/>
      <c r="Y23" s="373"/>
      <c r="Z23" s="373"/>
      <c r="AA23" s="373"/>
      <c r="AB23" s="373"/>
      <c r="AC23" s="373"/>
      <c r="AD23" s="373"/>
      <c r="AE23" s="373"/>
      <c r="AF23" s="373"/>
      <c r="AG23" s="373"/>
      <c r="AH23" s="373"/>
      <c r="AI23" s="373"/>
      <c r="AJ23" s="373"/>
      <c r="AK23" s="373"/>
      <c r="AL23" s="373"/>
      <c r="AM23" s="373"/>
      <c r="AN23" s="373"/>
      <c r="AO23" s="373"/>
      <c r="AP23" s="373"/>
      <c r="AQ23" s="374"/>
      <c r="AR23" s="29"/>
      <c r="AT23" s="32"/>
    </row>
    <row r="24" spans="1:46" ht="30" customHeight="1" x14ac:dyDescent="0.15">
      <c r="A24" s="28"/>
      <c r="B24" s="364"/>
      <c r="C24" s="365"/>
      <c r="D24" s="365"/>
      <c r="E24" s="365"/>
      <c r="F24" s="365"/>
      <c r="G24" s="365"/>
      <c r="H24" s="366"/>
      <c r="I24" s="268" t="s">
        <v>20</v>
      </c>
      <c r="J24" s="268"/>
      <c r="K24" s="268"/>
      <c r="L24" s="268"/>
      <c r="M24" s="359" t="s">
        <v>107</v>
      </c>
      <c r="N24" s="359"/>
      <c r="O24" s="359"/>
      <c r="P24" s="359"/>
      <c r="Q24" s="359"/>
      <c r="R24" s="93" t="s">
        <v>60</v>
      </c>
      <c r="S24" s="384" t="s">
        <v>80</v>
      </c>
      <c r="T24" s="385"/>
      <c r="U24" s="313" t="s">
        <v>24</v>
      </c>
      <c r="V24" s="314"/>
      <c r="W24" s="314"/>
      <c r="X24" s="377" t="s">
        <v>27</v>
      </c>
      <c r="Y24" s="377"/>
      <c r="Z24" s="377"/>
      <c r="AA24" s="377"/>
      <c r="AB24" s="377"/>
      <c r="AC24" s="377"/>
      <c r="AD24" s="377"/>
      <c r="AE24" s="377"/>
      <c r="AF24" s="377"/>
      <c r="AG24" s="377"/>
      <c r="AH24" s="377"/>
      <c r="AI24" s="377"/>
      <c r="AJ24" s="377"/>
      <c r="AK24" s="377"/>
      <c r="AL24" s="377"/>
      <c r="AM24" s="377"/>
      <c r="AN24" s="377"/>
      <c r="AO24" s="377"/>
      <c r="AP24" s="377"/>
      <c r="AQ24" s="378"/>
      <c r="AR24" s="29"/>
      <c r="AT24" s="32"/>
    </row>
    <row r="25" spans="1:46" ht="30" customHeight="1" x14ac:dyDescent="0.15">
      <c r="A25" s="28"/>
      <c r="B25" s="367"/>
      <c r="C25" s="368"/>
      <c r="D25" s="368"/>
      <c r="E25" s="368"/>
      <c r="F25" s="368"/>
      <c r="G25" s="368"/>
      <c r="H25" s="369"/>
      <c r="I25" s="94" t="s">
        <v>62</v>
      </c>
      <c r="J25" s="95"/>
      <c r="K25" s="95"/>
      <c r="L25" s="96"/>
      <c r="M25" s="381" t="s">
        <v>93</v>
      </c>
      <c r="N25" s="382"/>
      <c r="O25" s="382"/>
      <c r="P25" s="382"/>
      <c r="Q25" s="382"/>
      <c r="R25" s="382"/>
      <c r="S25" s="382"/>
      <c r="T25" s="383"/>
      <c r="U25" s="315"/>
      <c r="V25" s="316"/>
      <c r="W25" s="316"/>
      <c r="X25" s="379"/>
      <c r="Y25" s="379"/>
      <c r="Z25" s="379"/>
      <c r="AA25" s="379"/>
      <c r="AB25" s="379"/>
      <c r="AC25" s="379"/>
      <c r="AD25" s="379"/>
      <c r="AE25" s="379"/>
      <c r="AF25" s="379"/>
      <c r="AG25" s="379"/>
      <c r="AH25" s="379"/>
      <c r="AI25" s="379"/>
      <c r="AJ25" s="379"/>
      <c r="AK25" s="379"/>
      <c r="AL25" s="379"/>
      <c r="AM25" s="379"/>
      <c r="AN25" s="379"/>
      <c r="AO25" s="379"/>
      <c r="AP25" s="379"/>
      <c r="AQ25" s="380"/>
      <c r="AR25" s="29"/>
    </row>
    <row r="26" spans="1:46" ht="30" customHeight="1" x14ac:dyDescent="0.15">
      <c r="A26" s="28"/>
      <c r="B26" s="135"/>
      <c r="C26" s="136"/>
      <c r="D26" s="136"/>
      <c r="E26" s="136"/>
      <c r="F26" s="136"/>
      <c r="G26" s="136"/>
      <c r="H26" s="137"/>
      <c r="I26" s="280" t="s">
        <v>121</v>
      </c>
      <c r="J26" s="281"/>
      <c r="K26" s="281"/>
      <c r="L26" s="282"/>
      <c r="M26" s="283" t="s">
        <v>112</v>
      </c>
      <c r="N26" s="284"/>
      <c r="O26" s="284"/>
      <c r="P26" s="284"/>
      <c r="Q26" s="284"/>
      <c r="R26" s="284"/>
      <c r="S26" s="284"/>
      <c r="T26" s="285"/>
      <c r="U26" s="139"/>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1"/>
      <c r="AR26" s="29"/>
    </row>
    <row r="27" spans="1:46" ht="15" customHeight="1" x14ac:dyDescent="0.15">
      <c r="A27" s="28"/>
      <c r="B27" s="26" t="s">
        <v>54</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56</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57</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15" customHeight="1" x14ac:dyDescent="0.15">
      <c r="A31" s="28"/>
      <c r="B31" s="26" t="s">
        <v>58</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4.45" customHeight="1" x14ac:dyDescent="0.15">
      <c r="A32" s="28"/>
      <c r="B32" s="138" t="s">
        <v>113</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9"/>
    </row>
    <row r="33" spans="1:49" ht="15" customHeight="1" x14ac:dyDescent="0.15">
      <c r="A33" s="28"/>
      <c r="B33" s="28" t="s">
        <v>1</v>
      </c>
      <c r="C33" s="28"/>
      <c r="D33" s="28"/>
      <c r="E33" s="33" t="s">
        <v>8</v>
      </c>
      <c r="F33" s="258">
        <v>45017</v>
      </c>
      <c r="G33" s="258"/>
      <c r="H33" s="258"/>
      <c r="I33" s="258"/>
      <c r="J33" s="258"/>
      <c r="K33" s="258"/>
      <c r="L33" s="34" t="s">
        <v>9</v>
      </c>
      <c r="M33" s="258">
        <v>45382</v>
      </c>
      <c r="N33" s="258"/>
      <c r="O33" s="258"/>
      <c r="P33" s="258"/>
      <c r="Q33" s="258"/>
      <c r="R33" s="35" t="s">
        <v>10</v>
      </c>
      <c r="S33" s="35"/>
      <c r="T33" s="35"/>
      <c r="U33" s="35"/>
      <c r="V33" s="35"/>
      <c r="W33" s="28"/>
      <c r="X33" s="28"/>
      <c r="Y33" s="28"/>
      <c r="Z33" s="28"/>
      <c r="AA33" s="28"/>
      <c r="AB33" s="28"/>
      <c r="AC33" s="28"/>
      <c r="AD33" s="28"/>
      <c r="AE33" s="28"/>
      <c r="AF33" s="28"/>
      <c r="AG33" s="28"/>
      <c r="AH33" s="28"/>
      <c r="AI33" s="28"/>
      <c r="AJ33" s="28"/>
      <c r="AK33" s="28"/>
      <c r="AL33" s="28"/>
      <c r="AM33" s="28"/>
      <c r="AN33" s="28"/>
      <c r="AO33" s="28"/>
      <c r="AP33" s="28"/>
      <c r="AQ33" s="28"/>
      <c r="AR33" s="29"/>
    </row>
    <row r="34" spans="1:49" ht="15" customHeight="1" x14ac:dyDescent="0.15">
      <c r="A34" s="28"/>
      <c r="B34" s="204" t="s">
        <v>2</v>
      </c>
      <c r="C34" s="155" t="s">
        <v>3</v>
      </c>
      <c r="D34" s="156"/>
      <c r="E34" s="156"/>
      <c r="F34" s="147"/>
      <c r="G34" s="260" t="s">
        <v>40</v>
      </c>
      <c r="H34" s="261"/>
      <c r="I34" s="261"/>
      <c r="J34" s="261"/>
      <c r="K34" s="261"/>
      <c r="L34" s="262"/>
      <c r="M34" s="260" t="s">
        <v>79</v>
      </c>
      <c r="N34" s="156"/>
      <c r="O34" s="156"/>
      <c r="P34" s="147"/>
      <c r="Q34" s="155" t="s">
        <v>4</v>
      </c>
      <c r="R34" s="156"/>
      <c r="S34" s="156"/>
      <c r="T34" s="147"/>
      <c r="U34" s="238" t="s">
        <v>82</v>
      </c>
      <c r="V34" s="239"/>
      <c r="W34" s="239"/>
      <c r="X34" s="239"/>
      <c r="Y34" s="239"/>
      <c r="Z34" s="239"/>
      <c r="AA34" s="239"/>
      <c r="AB34" s="239"/>
      <c r="AC34" s="239"/>
      <c r="AD34" s="240"/>
      <c r="AE34" s="155" t="s">
        <v>5</v>
      </c>
      <c r="AF34" s="156"/>
      <c r="AG34" s="156"/>
      <c r="AH34" s="156"/>
      <c r="AI34" s="156"/>
      <c r="AJ34" s="36"/>
      <c r="AK34" s="36"/>
      <c r="AL34" s="36"/>
      <c r="AM34" s="37"/>
      <c r="AN34" s="243" t="s">
        <v>39</v>
      </c>
      <c r="AO34" s="244"/>
      <c r="AP34" s="244"/>
      <c r="AQ34" s="245"/>
      <c r="AR34" s="29"/>
      <c r="AT34" s="38"/>
    </row>
    <row r="35" spans="1:49" ht="15" customHeight="1" x14ac:dyDescent="0.15">
      <c r="A35" s="28"/>
      <c r="B35" s="205"/>
      <c r="C35" s="241"/>
      <c r="D35" s="242"/>
      <c r="E35" s="242"/>
      <c r="F35" s="225"/>
      <c r="G35" s="252"/>
      <c r="H35" s="253"/>
      <c r="I35" s="253"/>
      <c r="J35" s="253"/>
      <c r="K35" s="253"/>
      <c r="L35" s="254"/>
      <c r="M35" s="252"/>
      <c r="N35" s="242"/>
      <c r="O35" s="242"/>
      <c r="P35" s="225"/>
      <c r="Q35" s="263"/>
      <c r="R35" s="264"/>
      <c r="S35" s="264"/>
      <c r="T35" s="265"/>
      <c r="U35" s="98"/>
      <c r="V35" s="99"/>
      <c r="W35" s="100" t="str">
        <f>IF($C$5="✔","☑","")</f>
        <v>☑</v>
      </c>
      <c r="X35" s="99"/>
      <c r="Y35" s="101" t="str">
        <f>IF($C$9="✔","☑","")</f>
        <v/>
      </c>
      <c r="Z35" s="99"/>
      <c r="AA35" s="99"/>
      <c r="AB35" s="101" t="str">
        <f>IF($C$14="✔","☑","")</f>
        <v/>
      </c>
      <c r="AC35" s="99"/>
      <c r="AD35" s="102"/>
      <c r="AE35" s="241"/>
      <c r="AF35" s="242"/>
      <c r="AG35" s="242"/>
      <c r="AH35" s="242"/>
      <c r="AI35" s="242"/>
      <c r="AJ35" s="8"/>
      <c r="AK35" s="8"/>
      <c r="AL35" s="8"/>
      <c r="AM35" s="86"/>
      <c r="AN35" s="246"/>
      <c r="AO35" s="247"/>
      <c r="AP35" s="247"/>
      <c r="AQ35" s="248"/>
      <c r="AR35" s="29"/>
      <c r="AT35" s="38"/>
    </row>
    <row r="36" spans="1:49" ht="15" customHeight="1" x14ac:dyDescent="0.15">
      <c r="A36" s="28"/>
      <c r="B36" s="205"/>
      <c r="C36" s="241"/>
      <c r="D36" s="242"/>
      <c r="E36" s="242"/>
      <c r="F36" s="225"/>
      <c r="G36" s="252"/>
      <c r="H36" s="253"/>
      <c r="I36" s="253"/>
      <c r="J36" s="253"/>
      <c r="K36" s="253"/>
      <c r="L36" s="254"/>
      <c r="M36" s="241"/>
      <c r="N36" s="242"/>
      <c r="O36" s="242"/>
      <c r="P36" s="225"/>
      <c r="Q36" s="249" t="s">
        <v>17</v>
      </c>
      <c r="R36" s="250"/>
      <c r="S36" s="250"/>
      <c r="T36" s="251"/>
      <c r="U36" s="252" t="s">
        <v>114</v>
      </c>
      <c r="V36" s="253"/>
      <c r="W36" s="253"/>
      <c r="X36" s="253"/>
      <c r="Y36" s="254"/>
      <c r="Z36" s="252" t="s">
        <v>37</v>
      </c>
      <c r="AA36" s="253"/>
      <c r="AB36" s="253"/>
      <c r="AC36" s="253"/>
      <c r="AD36" s="254"/>
      <c r="AE36" s="241"/>
      <c r="AF36" s="242"/>
      <c r="AG36" s="242"/>
      <c r="AH36" s="242"/>
      <c r="AI36" s="242"/>
      <c r="AJ36" s="155" t="s">
        <v>33</v>
      </c>
      <c r="AK36" s="156"/>
      <c r="AL36" s="156"/>
      <c r="AM36" s="147"/>
      <c r="AN36" s="252" t="s">
        <v>38</v>
      </c>
      <c r="AO36" s="253"/>
      <c r="AP36" s="253"/>
      <c r="AQ36" s="254"/>
      <c r="AR36" s="29"/>
      <c r="AT36" s="38"/>
    </row>
    <row r="37" spans="1:49" ht="15" customHeight="1" x14ac:dyDescent="0.15">
      <c r="A37" s="28"/>
      <c r="B37" s="259"/>
      <c r="C37" s="157"/>
      <c r="D37" s="158"/>
      <c r="E37" s="158"/>
      <c r="F37" s="148"/>
      <c r="G37" s="255"/>
      <c r="H37" s="256"/>
      <c r="I37" s="256"/>
      <c r="J37" s="256"/>
      <c r="K37" s="256"/>
      <c r="L37" s="257"/>
      <c r="M37" s="157"/>
      <c r="N37" s="158"/>
      <c r="O37" s="158"/>
      <c r="P37" s="148"/>
      <c r="Q37" s="157"/>
      <c r="R37" s="158"/>
      <c r="S37" s="158"/>
      <c r="T37" s="148"/>
      <c r="U37" s="255"/>
      <c r="V37" s="256"/>
      <c r="W37" s="256"/>
      <c r="X37" s="256"/>
      <c r="Y37" s="257"/>
      <c r="Z37" s="255"/>
      <c r="AA37" s="256"/>
      <c r="AB37" s="256"/>
      <c r="AC37" s="256"/>
      <c r="AD37" s="257"/>
      <c r="AE37" s="157"/>
      <c r="AF37" s="158"/>
      <c r="AG37" s="158"/>
      <c r="AH37" s="158"/>
      <c r="AI37" s="158"/>
      <c r="AJ37" s="157"/>
      <c r="AK37" s="158"/>
      <c r="AL37" s="158"/>
      <c r="AM37" s="148"/>
      <c r="AN37" s="255"/>
      <c r="AO37" s="256"/>
      <c r="AP37" s="256"/>
      <c r="AQ37" s="257"/>
      <c r="AR37" s="29"/>
      <c r="AT37" s="38"/>
    </row>
    <row r="38" spans="1:49" ht="15.75" customHeight="1" x14ac:dyDescent="0.15">
      <c r="A38" s="28"/>
      <c r="B38" s="204">
        <v>1</v>
      </c>
      <c r="C38" s="341" t="s">
        <v>84</v>
      </c>
      <c r="D38" s="342"/>
      <c r="E38" s="342"/>
      <c r="F38" s="343"/>
      <c r="G38" s="169" t="s">
        <v>14</v>
      </c>
      <c r="H38" s="170"/>
      <c r="I38" s="170"/>
      <c r="J38" s="170"/>
      <c r="K38" s="170"/>
      <c r="L38" s="171"/>
      <c r="M38" s="2"/>
      <c r="N38" s="14"/>
      <c r="O38" s="14"/>
      <c r="P38" s="14"/>
      <c r="Q38" s="347" t="s">
        <v>30</v>
      </c>
      <c r="R38" s="348"/>
      <c r="S38" s="348"/>
      <c r="T38" s="349"/>
      <c r="U38" s="181"/>
      <c r="V38" s="182"/>
      <c r="W38" s="182"/>
      <c r="X38" s="182"/>
      <c r="Y38" s="183"/>
      <c r="Z38" s="2"/>
      <c r="AA38" s="14"/>
      <c r="AB38" s="14"/>
      <c r="AC38" s="14"/>
      <c r="AD38" s="15"/>
      <c r="AE38" s="13" t="s">
        <v>26</v>
      </c>
      <c r="AF38" s="3"/>
      <c r="AG38" s="3"/>
      <c r="AH38" s="3"/>
      <c r="AI38" s="4"/>
      <c r="AJ38" s="233">
        <f>MIN(AF39,AF41,AF44)</f>
        <v>35000</v>
      </c>
      <c r="AK38" s="234"/>
      <c r="AL38" s="234"/>
      <c r="AM38" s="147" t="s">
        <v>7</v>
      </c>
      <c r="AN38" s="336" t="s">
        <v>96</v>
      </c>
      <c r="AO38" s="227"/>
      <c r="AP38" s="227"/>
      <c r="AQ38" s="228"/>
      <c r="AR38" s="29"/>
    </row>
    <row r="39" spans="1:49" ht="15.75" customHeight="1" x14ac:dyDescent="0.15">
      <c r="A39" s="28"/>
      <c r="B39" s="205"/>
      <c r="C39" s="344"/>
      <c r="D39" s="345"/>
      <c r="E39" s="345"/>
      <c r="F39" s="346"/>
      <c r="G39" s="337">
        <v>42826</v>
      </c>
      <c r="H39" s="338"/>
      <c r="I39" s="338"/>
      <c r="J39" s="338"/>
      <c r="K39" s="338"/>
      <c r="L39" s="339"/>
      <c r="M39" s="5" t="s">
        <v>11</v>
      </c>
      <c r="N39" s="8">
        <f>IF($G$39="","",DATEDIF(G39,$M$33,"m")+1)</f>
        <v>84</v>
      </c>
      <c r="O39" s="8" t="s">
        <v>31</v>
      </c>
      <c r="P39" s="16" t="s">
        <v>16</v>
      </c>
      <c r="Q39" s="350"/>
      <c r="R39" s="351"/>
      <c r="S39" s="351"/>
      <c r="T39" s="352"/>
      <c r="U39" s="27"/>
      <c r="V39" s="202">
        <f>V40*W41</f>
        <v>276000</v>
      </c>
      <c r="W39" s="202"/>
      <c r="X39" s="202"/>
      <c r="Y39" s="6" t="s">
        <v>7</v>
      </c>
      <c r="Z39" s="17"/>
      <c r="AA39" s="203">
        <f>AA40*AB41</f>
        <v>70000</v>
      </c>
      <c r="AB39" s="203"/>
      <c r="AC39" s="203"/>
      <c r="AD39" s="6" t="s">
        <v>7</v>
      </c>
      <c r="AE39" s="5"/>
      <c r="AF39" s="223">
        <f>IF(V39=0,0,ROUNDDOWN((V39-10000)/2,0))</f>
        <v>133000</v>
      </c>
      <c r="AG39" s="223"/>
      <c r="AH39" s="223"/>
      <c r="AI39" s="6" t="s">
        <v>7</v>
      </c>
      <c r="AJ39" s="235"/>
      <c r="AK39" s="223"/>
      <c r="AL39" s="223"/>
      <c r="AM39" s="225"/>
      <c r="AN39" s="206"/>
      <c r="AO39" s="207"/>
      <c r="AP39" s="207"/>
      <c r="AQ39" s="208"/>
      <c r="AR39" s="29"/>
      <c r="AS39" s="39">
        <f>YEAR($AS$1)*12+MONTH($AS$1)-YEAR(G39)*12-MONTH(G39)
-IF(DAY(G39+1)=1,IF(DAY($AS$1+1)&gt;1,1),IF(AND(DAY($AS$1+1)&gt;1,
 DAY($AS$1)&lt;DAY(G39)),1))</f>
        <v>84</v>
      </c>
      <c r="AU39" s="38" t="s">
        <v>99</v>
      </c>
      <c r="AV39" s="126">
        <f>MIN(N39,N40,N44,N45)</f>
        <v>77</v>
      </c>
      <c r="AW39" s="30" t="s">
        <v>100</v>
      </c>
    </row>
    <row r="40" spans="1:49" ht="15.75" customHeight="1" x14ac:dyDescent="0.15">
      <c r="A40" s="28"/>
      <c r="B40" s="205"/>
      <c r="C40" s="344"/>
      <c r="D40" s="345"/>
      <c r="E40" s="345"/>
      <c r="F40" s="346"/>
      <c r="G40" s="104"/>
      <c r="H40" s="105"/>
      <c r="I40" s="105"/>
      <c r="J40" s="105"/>
      <c r="K40" s="105"/>
      <c r="L40" s="106"/>
      <c r="M40" s="121" t="str">
        <f>IF($S$24="✔","（翌月払いのため","")</f>
        <v>（翌月払いのため</v>
      </c>
      <c r="N40" s="122">
        <f>IF($S$24="✔",N39-1,"")</f>
        <v>83</v>
      </c>
      <c r="O40" s="121" t="str">
        <f>IF($S$24="✔","ヶ月）","")</f>
        <v>ヶ月）</v>
      </c>
      <c r="P40" s="123"/>
      <c r="Q40" s="353"/>
      <c r="R40" s="354"/>
      <c r="S40" s="354"/>
      <c r="T40" s="355"/>
      <c r="U40" s="1" t="s">
        <v>11</v>
      </c>
      <c r="V40" s="340">
        <v>23000</v>
      </c>
      <c r="W40" s="340"/>
      <c r="X40" s="185" t="s">
        <v>12</v>
      </c>
      <c r="Y40" s="186"/>
      <c r="Z40" s="17" t="s">
        <v>8</v>
      </c>
      <c r="AA40" s="340">
        <v>10000</v>
      </c>
      <c r="AB40" s="340"/>
      <c r="AC40" s="185" t="s">
        <v>12</v>
      </c>
      <c r="AD40" s="186"/>
      <c r="AE40" s="114" t="s">
        <v>18</v>
      </c>
      <c r="AF40" s="7"/>
      <c r="AG40" s="7"/>
      <c r="AH40" s="7"/>
      <c r="AI40" s="6"/>
      <c r="AJ40" s="235"/>
      <c r="AK40" s="223"/>
      <c r="AL40" s="223"/>
      <c r="AM40" s="225"/>
      <c r="AN40" s="324" t="s">
        <v>95</v>
      </c>
      <c r="AO40" s="207"/>
      <c r="AP40" s="207"/>
      <c r="AQ40" s="208"/>
      <c r="AR40" s="29"/>
      <c r="AU40" s="38" t="s">
        <v>101</v>
      </c>
      <c r="AV40" s="126">
        <f>IF(MIN(N39,N44,N40,N45)&gt;=73,72,MIN(N39,N44,N40,N45))</f>
        <v>72</v>
      </c>
      <c r="AW40" s="30" t="s">
        <v>31</v>
      </c>
    </row>
    <row r="41" spans="1:49" ht="15.75" customHeight="1" x14ac:dyDescent="0.15">
      <c r="A41" s="26"/>
      <c r="B41" s="205"/>
      <c r="C41" s="344"/>
      <c r="D41" s="345"/>
      <c r="E41" s="345"/>
      <c r="F41" s="346"/>
      <c r="G41" s="196" t="s">
        <v>15</v>
      </c>
      <c r="H41" s="197"/>
      <c r="I41" s="197"/>
      <c r="J41" s="197"/>
      <c r="K41" s="197"/>
      <c r="L41" s="198"/>
      <c r="M41" s="209" t="s">
        <v>34</v>
      </c>
      <c r="N41" s="210"/>
      <c r="O41" s="210"/>
      <c r="P41" s="211"/>
      <c r="Q41" s="327" t="s">
        <v>28</v>
      </c>
      <c r="R41" s="328"/>
      <c r="S41" s="328"/>
      <c r="T41" s="329"/>
      <c r="U41" s="12"/>
      <c r="V41" s="8"/>
      <c r="W41" s="56">
        <v>12</v>
      </c>
      <c r="X41" s="185" t="s">
        <v>13</v>
      </c>
      <c r="Y41" s="186"/>
      <c r="Z41" s="17"/>
      <c r="AA41" s="8"/>
      <c r="AB41" s="56">
        <v>7</v>
      </c>
      <c r="AC41" s="185" t="s">
        <v>13</v>
      </c>
      <c r="AD41" s="186"/>
      <c r="AE41" s="5"/>
      <c r="AF41" s="223">
        <f>ROUNDDOWN(AA39/2,0)</f>
        <v>35000</v>
      </c>
      <c r="AG41" s="223"/>
      <c r="AH41" s="223"/>
      <c r="AI41" s="6" t="s">
        <v>7</v>
      </c>
      <c r="AJ41" s="235"/>
      <c r="AK41" s="223"/>
      <c r="AL41" s="223"/>
      <c r="AM41" s="225"/>
      <c r="AN41" s="206"/>
      <c r="AO41" s="207"/>
      <c r="AP41" s="207"/>
      <c r="AQ41" s="208"/>
      <c r="AR41" s="29"/>
      <c r="AU41" s="38" t="s">
        <v>102</v>
      </c>
      <c r="AV41" s="127">
        <f>IF(AV40&gt;=13,AV40-(AV40-12),AV40)-(AV39-AV40)</f>
        <v>7</v>
      </c>
      <c r="AW41" s="30" t="s">
        <v>31</v>
      </c>
    </row>
    <row r="42" spans="1:49" ht="15.75" customHeight="1" x14ac:dyDescent="0.15">
      <c r="A42" s="28"/>
      <c r="B42" s="187" t="s">
        <v>46</v>
      </c>
      <c r="C42" s="344"/>
      <c r="D42" s="345"/>
      <c r="E42" s="345"/>
      <c r="F42" s="346"/>
      <c r="G42" s="199"/>
      <c r="H42" s="200"/>
      <c r="I42" s="200"/>
      <c r="J42" s="200"/>
      <c r="K42" s="200"/>
      <c r="L42" s="201"/>
      <c r="M42" s="212"/>
      <c r="N42" s="142"/>
      <c r="O42" s="142"/>
      <c r="P42" s="213"/>
      <c r="Q42" s="330"/>
      <c r="R42" s="331"/>
      <c r="S42" s="331"/>
      <c r="T42" s="332"/>
      <c r="U42" s="5"/>
      <c r="V42" s="8"/>
      <c r="W42" s="8"/>
      <c r="X42" s="8"/>
      <c r="Y42" s="86"/>
      <c r="Z42" s="5"/>
      <c r="AA42" s="8"/>
      <c r="AB42" s="8"/>
      <c r="AC42" s="8"/>
      <c r="AD42" s="86"/>
      <c r="AE42" s="25" t="s">
        <v>47</v>
      </c>
      <c r="AF42" s="23"/>
      <c r="AG42" s="23"/>
      <c r="AH42" s="23"/>
      <c r="AI42" s="115" t="str">
        <f>IF(AV43=0,"","×"&amp;AV43)</f>
        <v/>
      </c>
      <c r="AJ42" s="235"/>
      <c r="AK42" s="223"/>
      <c r="AL42" s="223"/>
      <c r="AM42" s="225"/>
      <c r="AN42" s="40"/>
      <c r="AO42" s="41"/>
      <c r="AP42" s="41"/>
      <c r="AQ42" s="42"/>
      <c r="AR42" s="29"/>
      <c r="AU42" s="38" t="s">
        <v>103</v>
      </c>
      <c r="AV42" s="127">
        <f>IF(AV40=AV41,1,AV40-AV41+1)</f>
        <v>66</v>
      </c>
      <c r="AW42" s="30" t="s">
        <v>104</v>
      </c>
    </row>
    <row r="43" spans="1:49" ht="15.75" customHeight="1" x14ac:dyDescent="0.15">
      <c r="A43" s="28"/>
      <c r="B43" s="187"/>
      <c r="C43" s="344"/>
      <c r="D43" s="345"/>
      <c r="E43" s="345"/>
      <c r="F43" s="346"/>
      <c r="G43" s="199"/>
      <c r="H43" s="200"/>
      <c r="I43" s="200"/>
      <c r="J43" s="200"/>
      <c r="K43" s="200"/>
      <c r="L43" s="201"/>
      <c r="M43" s="212"/>
      <c r="N43" s="142"/>
      <c r="O43" s="142"/>
      <c r="P43" s="213"/>
      <c r="Q43" s="330"/>
      <c r="R43" s="331"/>
      <c r="S43" s="331"/>
      <c r="T43" s="332"/>
      <c r="U43" s="5"/>
      <c r="V43" s="8"/>
      <c r="W43" s="8"/>
      <c r="X43" s="8"/>
      <c r="Y43" s="86"/>
      <c r="Z43" s="5"/>
      <c r="AA43" s="8"/>
      <c r="AB43" s="8"/>
      <c r="AC43" s="8"/>
      <c r="AD43" s="86"/>
      <c r="AE43" s="25" t="s">
        <v>48</v>
      </c>
      <c r="AF43" s="23"/>
      <c r="AG43" s="23"/>
      <c r="AH43" s="23"/>
      <c r="AI43" s="115" t="str">
        <f>IF(AV44=0,"","×"&amp;AV44)</f>
        <v>×7</v>
      </c>
      <c r="AJ43" s="235"/>
      <c r="AK43" s="223"/>
      <c r="AL43" s="223"/>
      <c r="AM43" s="225"/>
      <c r="AN43" s="40"/>
      <c r="AO43" s="41"/>
      <c r="AP43" s="41"/>
      <c r="AQ43" s="42"/>
      <c r="AR43" s="29"/>
      <c r="AU43" s="38" t="s">
        <v>105</v>
      </c>
      <c r="AV43" s="127">
        <f>IF(AV42&gt;=25,IF(AV42&lt;=36,36-AV42+1,0),AV41)</f>
        <v>0</v>
      </c>
      <c r="AW43" s="30" t="s">
        <v>104</v>
      </c>
    </row>
    <row r="44" spans="1:49" ht="15.75" customHeight="1" x14ac:dyDescent="0.15">
      <c r="A44" s="28"/>
      <c r="B44" s="187"/>
      <c r="C44" s="189" t="s">
        <v>25</v>
      </c>
      <c r="D44" s="190"/>
      <c r="E44" s="357" t="s">
        <v>85</v>
      </c>
      <c r="F44" s="358"/>
      <c r="G44" s="337">
        <v>43035</v>
      </c>
      <c r="H44" s="338"/>
      <c r="I44" s="338"/>
      <c r="J44" s="338"/>
      <c r="K44" s="338"/>
      <c r="L44" s="339"/>
      <c r="M44" s="5" t="s">
        <v>11</v>
      </c>
      <c r="N44" s="8">
        <f>IF(G44="","",DATEDIF(G44,$M$33,"m")+1)</f>
        <v>78</v>
      </c>
      <c r="O44" s="8" t="s">
        <v>31</v>
      </c>
      <c r="P44" s="16" t="s">
        <v>16</v>
      </c>
      <c r="Q44" s="330"/>
      <c r="R44" s="331"/>
      <c r="S44" s="331"/>
      <c r="T44" s="332"/>
      <c r="U44" s="5"/>
      <c r="V44" s="109" t="s">
        <v>81</v>
      </c>
      <c r="W44" s="230" t="s">
        <v>49</v>
      </c>
      <c r="X44" s="231"/>
      <c r="Y44" s="232"/>
      <c r="Z44" s="5"/>
      <c r="AA44" s="8"/>
      <c r="AB44" s="8"/>
      <c r="AC44" s="8"/>
      <c r="AD44" s="86"/>
      <c r="AE44" s="5"/>
      <c r="AF44" s="124">
        <f>AV43*7500+AV44*5000</f>
        <v>35000</v>
      </c>
      <c r="AG44" s="6" t="s">
        <v>19</v>
      </c>
      <c r="AH44" s="125"/>
      <c r="AI44" s="6"/>
      <c r="AJ44" s="235"/>
      <c r="AK44" s="223"/>
      <c r="AL44" s="223"/>
      <c r="AM44" s="225"/>
      <c r="AN44" s="43"/>
      <c r="AO44" s="44"/>
      <c r="AP44" s="44"/>
      <c r="AQ44" s="45"/>
      <c r="AR44" s="29"/>
      <c r="AU44" s="38" t="s">
        <v>106</v>
      </c>
      <c r="AV44" s="127">
        <f>AV41-AV43</f>
        <v>7</v>
      </c>
      <c r="AW44" s="30" t="s">
        <v>104</v>
      </c>
    </row>
    <row r="45" spans="1:49" ht="15.75" customHeight="1" x14ac:dyDescent="0.15">
      <c r="A45" s="28"/>
      <c r="B45" s="109" t="s">
        <v>81</v>
      </c>
      <c r="C45" s="46"/>
      <c r="D45" s="47"/>
      <c r="E45" s="47"/>
      <c r="F45" s="48"/>
      <c r="G45" s="104"/>
      <c r="H45" s="105"/>
      <c r="I45" s="105"/>
      <c r="J45" s="105"/>
      <c r="K45" s="105"/>
      <c r="L45" s="106"/>
      <c r="M45" s="121" t="str">
        <f>IF($S$24="✔","（翌月払いのため","")</f>
        <v>（翌月払いのため</v>
      </c>
      <c r="N45" s="122">
        <f>IF($S$24="✔",N44-1,"")</f>
        <v>77</v>
      </c>
      <c r="O45" s="121" t="str">
        <f>IF($S$24="✔","ヶ月）","")</f>
        <v>ヶ月）</v>
      </c>
      <c r="P45" s="123"/>
      <c r="Q45" s="333"/>
      <c r="R45" s="334"/>
      <c r="S45" s="334"/>
      <c r="T45" s="335"/>
      <c r="U45" s="9"/>
      <c r="V45" s="10"/>
      <c r="W45" s="10"/>
      <c r="X45" s="10"/>
      <c r="Y45" s="11"/>
      <c r="Z45" s="9"/>
      <c r="AA45" s="10"/>
      <c r="AB45" s="10"/>
      <c r="AC45" s="10"/>
      <c r="AD45" s="11"/>
      <c r="AE45" s="9"/>
      <c r="AF45" s="10"/>
      <c r="AG45" s="10"/>
      <c r="AH45" s="10"/>
      <c r="AI45" s="11"/>
      <c r="AJ45" s="236"/>
      <c r="AK45" s="237"/>
      <c r="AL45" s="237"/>
      <c r="AM45" s="148"/>
      <c r="AN45" s="49"/>
      <c r="AO45" s="50"/>
      <c r="AP45" s="50"/>
      <c r="AQ45" s="51"/>
      <c r="AR45" s="29"/>
    </row>
    <row r="46" spans="1:49" ht="15.75" customHeight="1" x14ac:dyDescent="0.15">
      <c r="A46" s="28"/>
      <c r="B46" s="204">
        <v>2</v>
      </c>
      <c r="C46" s="341" t="s">
        <v>86</v>
      </c>
      <c r="D46" s="342"/>
      <c r="E46" s="342"/>
      <c r="F46" s="343"/>
      <c r="G46" s="169" t="s">
        <v>63</v>
      </c>
      <c r="H46" s="170"/>
      <c r="I46" s="170"/>
      <c r="J46" s="170"/>
      <c r="K46" s="170"/>
      <c r="L46" s="171"/>
      <c r="M46" s="2"/>
      <c r="N46" s="14"/>
      <c r="O46" s="14"/>
      <c r="P46" s="14"/>
      <c r="Q46" s="347" t="s">
        <v>30</v>
      </c>
      <c r="R46" s="348"/>
      <c r="S46" s="348"/>
      <c r="T46" s="349"/>
      <c r="U46" s="181"/>
      <c r="V46" s="182"/>
      <c r="W46" s="182"/>
      <c r="X46" s="182"/>
      <c r="Y46" s="183"/>
      <c r="Z46" s="2"/>
      <c r="AA46" s="14"/>
      <c r="AB46" s="14"/>
      <c r="AC46" s="14"/>
      <c r="AD46" s="15"/>
      <c r="AE46" s="13" t="s">
        <v>64</v>
      </c>
      <c r="AF46" s="3"/>
      <c r="AG46" s="3"/>
      <c r="AH46" s="3"/>
      <c r="AI46" s="4"/>
      <c r="AJ46" s="143">
        <f>MIN(AF47,AF49,AF52)</f>
        <v>37500</v>
      </c>
      <c r="AK46" s="144"/>
      <c r="AL46" s="144"/>
      <c r="AM46" s="147" t="s">
        <v>65</v>
      </c>
      <c r="AN46" s="336" t="s">
        <v>97</v>
      </c>
      <c r="AO46" s="227"/>
      <c r="AP46" s="227"/>
      <c r="AQ46" s="228"/>
      <c r="AR46" s="29"/>
    </row>
    <row r="47" spans="1:49" ht="15.75" customHeight="1" x14ac:dyDescent="0.15">
      <c r="A47" s="28"/>
      <c r="B47" s="205"/>
      <c r="C47" s="344"/>
      <c r="D47" s="345"/>
      <c r="E47" s="345"/>
      <c r="F47" s="346"/>
      <c r="G47" s="337">
        <v>44652</v>
      </c>
      <c r="H47" s="338"/>
      <c r="I47" s="338"/>
      <c r="J47" s="338"/>
      <c r="K47" s="338"/>
      <c r="L47" s="339"/>
      <c r="M47" s="5" t="s">
        <v>66</v>
      </c>
      <c r="N47" s="8">
        <f>IF($G$47="","",DATEDIF(G47,$M$33,"m")+1)</f>
        <v>24</v>
      </c>
      <c r="O47" s="8" t="s">
        <v>67</v>
      </c>
      <c r="P47" s="16" t="s">
        <v>68</v>
      </c>
      <c r="Q47" s="350"/>
      <c r="R47" s="351"/>
      <c r="S47" s="351"/>
      <c r="T47" s="352"/>
      <c r="U47" s="27"/>
      <c r="V47" s="356">
        <f>V48*W49</f>
        <v>216000</v>
      </c>
      <c r="W47" s="356"/>
      <c r="X47" s="356"/>
      <c r="Y47" s="6" t="s">
        <v>65</v>
      </c>
      <c r="Z47" s="17"/>
      <c r="AA47" s="203">
        <f>AA48*AB49</f>
        <v>75000</v>
      </c>
      <c r="AB47" s="203"/>
      <c r="AC47" s="203"/>
      <c r="AD47" s="6" t="s">
        <v>65</v>
      </c>
      <c r="AE47" s="5"/>
      <c r="AF47" s="223">
        <f>IF(V47=0,0,ROUNDDOWN((V47-10000)/2,0))</f>
        <v>103000</v>
      </c>
      <c r="AG47" s="223"/>
      <c r="AH47" s="223"/>
      <c r="AI47" s="6" t="s">
        <v>65</v>
      </c>
      <c r="AJ47" s="224"/>
      <c r="AK47" s="203"/>
      <c r="AL47" s="203"/>
      <c r="AM47" s="225"/>
      <c r="AN47" s="206"/>
      <c r="AO47" s="207"/>
      <c r="AP47" s="207"/>
      <c r="AQ47" s="208"/>
      <c r="AR47" s="29"/>
      <c r="AS47" s="39">
        <f>YEAR($AS$1)*12+MONTH($AS$1)-YEAR(G47)*12-MONTH(G47)
-IF(DAY(G47+1)=1,IF(DAY($AS$1+1)&gt;1,1),IF(AND(DAY($AS$1+1)&gt;1,
 DAY($AS$1)&lt;DAY(G47)),1))</f>
        <v>24</v>
      </c>
      <c r="AU47" s="38" t="s">
        <v>99</v>
      </c>
      <c r="AV47" s="126">
        <f>MIN(N47,N48,N52,N53)</f>
        <v>17</v>
      </c>
      <c r="AW47" s="30" t="s">
        <v>100</v>
      </c>
    </row>
    <row r="48" spans="1:49" ht="15.75" customHeight="1" x14ac:dyDescent="0.15">
      <c r="A48" s="28"/>
      <c r="B48" s="205"/>
      <c r="C48" s="344"/>
      <c r="D48" s="345"/>
      <c r="E48" s="345"/>
      <c r="F48" s="346"/>
      <c r="G48" s="18"/>
      <c r="H48" s="19"/>
      <c r="I48" s="19"/>
      <c r="J48" s="19"/>
      <c r="K48" s="19"/>
      <c r="L48" s="20"/>
      <c r="M48" s="121" t="str">
        <f>IF($S$24="✔","（翌月払いのため","")</f>
        <v>（翌月払いのため</v>
      </c>
      <c r="N48" s="122">
        <f>IF($S$24="✔",N47-1,"")</f>
        <v>23</v>
      </c>
      <c r="O48" s="121" t="str">
        <f>IF($S$24="✔","ヶ月）","")</f>
        <v>ヶ月）</v>
      </c>
      <c r="P48" s="123"/>
      <c r="Q48" s="353"/>
      <c r="R48" s="354"/>
      <c r="S48" s="354"/>
      <c r="T48" s="355"/>
      <c r="U48" s="1" t="s">
        <v>66</v>
      </c>
      <c r="V48" s="340">
        <v>18000</v>
      </c>
      <c r="W48" s="340"/>
      <c r="X48" s="185" t="s">
        <v>69</v>
      </c>
      <c r="Y48" s="186"/>
      <c r="Z48" s="17" t="s">
        <v>70</v>
      </c>
      <c r="AA48" s="340">
        <v>15000</v>
      </c>
      <c r="AB48" s="340"/>
      <c r="AC48" s="185" t="s">
        <v>69</v>
      </c>
      <c r="AD48" s="186"/>
      <c r="AE48" s="114" t="s">
        <v>71</v>
      </c>
      <c r="AF48" s="7"/>
      <c r="AG48" s="7"/>
      <c r="AH48" s="7"/>
      <c r="AI48" s="6"/>
      <c r="AJ48" s="224"/>
      <c r="AK48" s="203"/>
      <c r="AL48" s="203"/>
      <c r="AM48" s="225"/>
      <c r="AN48" s="324" t="s">
        <v>29</v>
      </c>
      <c r="AO48" s="325"/>
      <c r="AP48" s="325"/>
      <c r="AQ48" s="326"/>
      <c r="AR48" s="29"/>
      <c r="AU48" s="38" t="s">
        <v>101</v>
      </c>
      <c r="AV48" s="126">
        <f>IF(MIN(N47,N52,N48,N53)&gt;=73,72,MIN(N47,N52,N48,N53))</f>
        <v>17</v>
      </c>
      <c r="AW48" s="30" t="s">
        <v>31</v>
      </c>
    </row>
    <row r="49" spans="1:49" ht="15.75" customHeight="1" x14ac:dyDescent="0.15">
      <c r="A49" s="26"/>
      <c r="B49" s="205"/>
      <c r="C49" s="344"/>
      <c r="D49" s="345"/>
      <c r="E49" s="345"/>
      <c r="F49" s="346"/>
      <c r="G49" s="196" t="s">
        <v>72</v>
      </c>
      <c r="H49" s="197"/>
      <c r="I49" s="197"/>
      <c r="J49" s="197"/>
      <c r="K49" s="197"/>
      <c r="L49" s="198"/>
      <c r="M49" s="209" t="s">
        <v>73</v>
      </c>
      <c r="N49" s="210"/>
      <c r="O49" s="210"/>
      <c r="P49" s="211"/>
      <c r="Q49" s="327" t="s">
        <v>88</v>
      </c>
      <c r="R49" s="328"/>
      <c r="S49" s="328"/>
      <c r="T49" s="329"/>
      <c r="U49" s="12"/>
      <c r="V49" s="8"/>
      <c r="W49" s="56">
        <v>12</v>
      </c>
      <c r="X49" s="185" t="s">
        <v>74</v>
      </c>
      <c r="Y49" s="186"/>
      <c r="Z49" s="17"/>
      <c r="AA49" s="8"/>
      <c r="AB49" s="56">
        <v>5</v>
      </c>
      <c r="AC49" s="185" t="s">
        <v>74</v>
      </c>
      <c r="AD49" s="186"/>
      <c r="AE49" s="5"/>
      <c r="AF49" s="223">
        <f>ROUNDDOWN(AA47/2,0)</f>
        <v>37500</v>
      </c>
      <c r="AG49" s="223"/>
      <c r="AH49" s="223"/>
      <c r="AI49" s="6" t="s">
        <v>65</v>
      </c>
      <c r="AJ49" s="224"/>
      <c r="AK49" s="203"/>
      <c r="AL49" s="203"/>
      <c r="AM49" s="225"/>
      <c r="AN49" s="324"/>
      <c r="AO49" s="325"/>
      <c r="AP49" s="325"/>
      <c r="AQ49" s="326"/>
      <c r="AR49" s="29"/>
      <c r="AU49" s="38" t="s">
        <v>102</v>
      </c>
      <c r="AV49" s="127">
        <f>IF(AV48&gt;=13,AV48-(AV48-12),AV48)-(AV47-AV48)</f>
        <v>12</v>
      </c>
      <c r="AW49" s="30" t="s">
        <v>31</v>
      </c>
    </row>
    <row r="50" spans="1:49" ht="15.75" customHeight="1" x14ac:dyDescent="0.15">
      <c r="A50" s="28"/>
      <c r="B50" s="187" t="s">
        <v>75</v>
      </c>
      <c r="C50" s="344"/>
      <c r="D50" s="345"/>
      <c r="E50" s="345"/>
      <c r="F50" s="346"/>
      <c r="G50" s="199"/>
      <c r="H50" s="200"/>
      <c r="I50" s="200"/>
      <c r="J50" s="200"/>
      <c r="K50" s="200"/>
      <c r="L50" s="201"/>
      <c r="M50" s="212"/>
      <c r="N50" s="142"/>
      <c r="O50" s="142"/>
      <c r="P50" s="213"/>
      <c r="Q50" s="330"/>
      <c r="R50" s="331"/>
      <c r="S50" s="331"/>
      <c r="T50" s="332"/>
      <c r="U50" s="5"/>
      <c r="V50" s="8"/>
      <c r="W50" s="8"/>
      <c r="X50" s="8"/>
      <c r="Y50" s="86"/>
      <c r="Z50" s="5"/>
      <c r="AA50" s="8"/>
      <c r="AB50" s="8"/>
      <c r="AC50" s="8"/>
      <c r="AD50" s="86"/>
      <c r="AE50" s="25" t="s">
        <v>47</v>
      </c>
      <c r="AF50" s="23"/>
      <c r="AG50" s="23"/>
      <c r="AH50" s="23"/>
      <c r="AI50" s="115" t="str">
        <f>IF(AV51=0,"","×"&amp;AV51)</f>
        <v>×12</v>
      </c>
      <c r="AJ50" s="224"/>
      <c r="AK50" s="203"/>
      <c r="AL50" s="203"/>
      <c r="AM50" s="225"/>
      <c r="AN50" s="40"/>
      <c r="AO50" s="41"/>
      <c r="AP50" s="41"/>
      <c r="AQ50" s="42"/>
      <c r="AR50" s="29"/>
      <c r="AU50" s="38" t="s">
        <v>103</v>
      </c>
      <c r="AV50" s="127">
        <f>IF(AV48=AV49,1,AV48-AV49+1)</f>
        <v>6</v>
      </c>
      <c r="AW50" s="30" t="s">
        <v>104</v>
      </c>
    </row>
    <row r="51" spans="1:49" ht="13.9" customHeight="1" x14ac:dyDescent="0.15">
      <c r="A51" s="28"/>
      <c r="B51" s="187"/>
      <c r="C51" s="344"/>
      <c r="D51" s="345"/>
      <c r="E51" s="345"/>
      <c r="F51" s="346"/>
      <c r="G51" s="199"/>
      <c r="H51" s="200"/>
      <c r="I51" s="200"/>
      <c r="J51" s="200"/>
      <c r="K51" s="200"/>
      <c r="L51" s="201"/>
      <c r="M51" s="212"/>
      <c r="N51" s="142"/>
      <c r="O51" s="142"/>
      <c r="P51" s="213"/>
      <c r="Q51" s="330"/>
      <c r="R51" s="331"/>
      <c r="S51" s="331"/>
      <c r="T51" s="332"/>
      <c r="U51" s="5"/>
      <c r="V51" s="8"/>
      <c r="W51" s="8"/>
      <c r="X51" s="8"/>
      <c r="Y51" s="86"/>
      <c r="Z51" s="5"/>
      <c r="AA51" s="8"/>
      <c r="AB51" s="8"/>
      <c r="AC51" s="8"/>
      <c r="AD51" s="86"/>
      <c r="AE51" s="25" t="s">
        <v>48</v>
      </c>
      <c r="AF51" s="23"/>
      <c r="AG51" s="23"/>
      <c r="AH51" s="23"/>
      <c r="AI51" s="115" t="str">
        <f>IF(AV52=0,"","×"&amp;AV52)</f>
        <v/>
      </c>
      <c r="AJ51" s="224"/>
      <c r="AK51" s="203"/>
      <c r="AL51" s="203"/>
      <c r="AM51" s="225"/>
      <c r="AN51" s="40"/>
      <c r="AO51" s="41"/>
      <c r="AP51" s="41"/>
      <c r="AQ51" s="42"/>
      <c r="AR51" s="29"/>
      <c r="AU51" s="38" t="s">
        <v>105</v>
      </c>
      <c r="AV51" s="127">
        <f>IF(AV50&gt;=25,IF(AV50&lt;=36,36-AV50+1,0),AV49)</f>
        <v>12</v>
      </c>
      <c r="AW51" s="30" t="s">
        <v>104</v>
      </c>
    </row>
    <row r="52" spans="1:49" ht="15.75" customHeight="1" x14ac:dyDescent="0.15">
      <c r="A52" s="28"/>
      <c r="B52" s="187"/>
      <c r="C52" s="189" t="s">
        <v>76</v>
      </c>
      <c r="D52" s="190"/>
      <c r="E52" s="191"/>
      <c r="F52" s="229"/>
      <c r="G52" s="337">
        <v>44861</v>
      </c>
      <c r="H52" s="338"/>
      <c r="I52" s="338"/>
      <c r="J52" s="338"/>
      <c r="K52" s="338"/>
      <c r="L52" s="339"/>
      <c r="M52" s="5" t="s">
        <v>66</v>
      </c>
      <c r="N52" s="8">
        <f>IF(G52="","",DATEDIF(G52,$M$33,"m")+1)</f>
        <v>18</v>
      </c>
      <c r="O52" s="8" t="s">
        <v>67</v>
      </c>
      <c r="P52" s="16" t="s">
        <v>68</v>
      </c>
      <c r="Q52" s="330"/>
      <c r="R52" s="331"/>
      <c r="S52" s="331"/>
      <c r="T52" s="332"/>
      <c r="U52" s="5"/>
      <c r="V52" s="109" t="s">
        <v>81</v>
      </c>
      <c r="W52" s="110" t="s">
        <v>78</v>
      </c>
      <c r="X52" s="8"/>
      <c r="Y52" s="86"/>
      <c r="Z52" s="5"/>
      <c r="AA52" s="8"/>
      <c r="AB52" s="8"/>
      <c r="AC52" s="8"/>
      <c r="AD52" s="86"/>
      <c r="AE52" s="5"/>
      <c r="AF52" s="124">
        <f>AV51*7500+AV52*5000</f>
        <v>90000</v>
      </c>
      <c r="AG52" s="6" t="s">
        <v>19</v>
      </c>
      <c r="AH52" s="125"/>
      <c r="AI52" s="6"/>
      <c r="AJ52" s="224"/>
      <c r="AK52" s="203"/>
      <c r="AL52" s="203"/>
      <c r="AM52" s="225"/>
      <c r="AN52" s="40"/>
      <c r="AO52" s="41"/>
      <c r="AP52" s="41"/>
      <c r="AQ52" s="42"/>
      <c r="AR52" s="29"/>
      <c r="AU52" s="38" t="s">
        <v>106</v>
      </c>
      <c r="AV52" s="127">
        <f>AV49-AV51</f>
        <v>0</v>
      </c>
      <c r="AW52" s="30" t="s">
        <v>104</v>
      </c>
    </row>
    <row r="53" spans="1:49" ht="15.75" customHeight="1" x14ac:dyDescent="0.15">
      <c r="A53" s="28"/>
      <c r="B53" s="109" t="s">
        <v>81</v>
      </c>
      <c r="C53" s="46"/>
      <c r="D53" s="47"/>
      <c r="E53" s="47"/>
      <c r="F53" s="48"/>
      <c r="G53" s="128"/>
      <c r="H53" s="129"/>
      <c r="I53" s="129"/>
      <c r="J53" s="129"/>
      <c r="K53" s="129"/>
      <c r="L53" s="130"/>
      <c r="M53" s="121" t="str">
        <f>IF($S$24="✔","（翌月払いのため","")</f>
        <v>（翌月払いのため</v>
      </c>
      <c r="N53" s="122">
        <f>IF($S$24="✔",N52-1,"")</f>
        <v>17</v>
      </c>
      <c r="O53" s="121" t="str">
        <f>IF($S$24="✔","ヶ月）","")</f>
        <v>ヶ月）</v>
      </c>
      <c r="P53" s="123"/>
      <c r="Q53" s="333"/>
      <c r="R53" s="334"/>
      <c r="S53" s="334"/>
      <c r="T53" s="335"/>
      <c r="U53" s="9"/>
      <c r="V53" s="10"/>
      <c r="W53" s="10"/>
      <c r="X53" s="10"/>
      <c r="Y53" s="11"/>
      <c r="Z53" s="9"/>
      <c r="AA53" s="10"/>
      <c r="AB53" s="10"/>
      <c r="AC53" s="10"/>
      <c r="AD53" s="11"/>
      <c r="AE53" s="9"/>
      <c r="AF53" s="10"/>
      <c r="AG53" s="10"/>
      <c r="AH53" s="10"/>
      <c r="AI53" s="11"/>
      <c r="AJ53" s="145"/>
      <c r="AK53" s="146"/>
      <c r="AL53" s="146"/>
      <c r="AM53" s="148"/>
      <c r="AN53" s="52"/>
      <c r="AO53" s="53"/>
      <c r="AP53" s="53"/>
      <c r="AQ53" s="54"/>
      <c r="AR53" s="29"/>
    </row>
    <row r="54" spans="1:49" ht="15.75" customHeight="1" x14ac:dyDescent="0.15">
      <c r="A54" s="28"/>
      <c r="B54" s="204">
        <v>3</v>
      </c>
      <c r="C54" s="341" t="s">
        <v>87</v>
      </c>
      <c r="D54" s="342"/>
      <c r="E54" s="342"/>
      <c r="F54" s="343"/>
      <c r="G54" s="169" t="s">
        <v>63</v>
      </c>
      <c r="H54" s="170"/>
      <c r="I54" s="170"/>
      <c r="J54" s="170"/>
      <c r="K54" s="170"/>
      <c r="L54" s="171"/>
      <c r="M54" s="2"/>
      <c r="N54" s="14"/>
      <c r="O54" s="14"/>
      <c r="P54" s="14"/>
      <c r="Q54" s="347" t="s">
        <v>30</v>
      </c>
      <c r="R54" s="348"/>
      <c r="S54" s="348"/>
      <c r="T54" s="349"/>
      <c r="U54" s="181"/>
      <c r="V54" s="182"/>
      <c r="W54" s="182"/>
      <c r="X54" s="182"/>
      <c r="Y54" s="183"/>
      <c r="Z54" s="2"/>
      <c r="AA54" s="14"/>
      <c r="AB54" s="14"/>
      <c r="AC54" s="14"/>
      <c r="AD54" s="15"/>
      <c r="AE54" s="13" t="s">
        <v>64</v>
      </c>
      <c r="AF54" s="3"/>
      <c r="AG54" s="3"/>
      <c r="AH54" s="3"/>
      <c r="AI54" s="4"/>
      <c r="AJ54" s="143">
        <f>MIN(AF55,AF57,AF60)</f>
        <v>43000</v>
      </c>
      <c r="AK54" s="144"/>
      <c r="AL54" s="144"/>
      <c r="AM54" s="147" t="s">
        <v>65</v>
      </c>
      <c r="AN54" s="336" t="s">
        <v>98</v>
      </c>
      <c r="AO54" s="227"/>
      <c r="AP54" s="227"/>
      <c r="AQ54" s="228"/>
      <c r="AR54" s="29"/>
    </row>
    <row r="55" spans="1:49" ht="15.75" customHeight="1" x14ac:dyDescent="0.15">
      <c r="A55" s="28"/>
      <c r="B55" s="205"/>
      <c r="C55" s="344"/>
      <c r="D55" s="345"/>
      <c r="E55" s="345"/>
      <c r="F55" s="346"/>
      <c r="G55" s="337">
        <v>43869</v>
      </c>
      <c r="H55" s="338"/>
      <c r="I55" s="338"/>
      <c r="J55" s="338"/>
      <c r="K55" s="338"/>
      <c r="L55" s="339"/>
      <c r="M55" s="5" t="s">
        <v>66</v>
      </c>
      <c r="N55" s="8">
        <f>IF($G$55="","",DATEDIF(G55,$M$33,"m")+1)</f>
        <v>50</v>
      </c>
      <c r="O55" s="8" t="s">
        <v>67</v>
      </c>
      <c r="P55" s="16" t="s">
        <v>68</v>
      </c>
      <c r="Q55" s="350"/>
      <c r="R55" s="351"/>
      <c r="S55" s="351"/>
      <c r="T55" s="352"/>
      <c r="U55" s="27"/>
      <c r="V55" s="202">
        <f>V56*W57</f>
        <v>96000</v>
      </c>
      <c r="W55" s="202"/>
      <c r="X55" s="202"/>
      <c r="Y55" s="6" t="s">
        <v>65</v>
      </c>
      <c r="Z55" s="17"/>
      <c r="AA55" s="203">
        <f>AA56*AB57</f>
        <v>96000</v>
      </c>
      <c r="AB55" s="203"/>
      <c r="AC55" s="203"/>
      <c r="AD55" s="6" t="s">
        <v>65</v>
      </c>
      <c r="AE55" s="5"/>
      <c r="AF55" s="223">
        <f>IF(V55=0,0,ROUNDDOWN((V55-10000)/2,0))</f>
        <v>43000</v>
      </c>
      <c r="AG55" s="223"/>
      <c r="AH55" s="223"/>
      <c r="AI55" s="6" t="s">
        <v>65</v>
      </c>
      <c r="AJ55" s="224"/>
      <c r="AK55" s="203"/>
      <c r="AL55" s="203"/>
      <c r="AM55" s="225"/>
      <c r="AN55" s="206"/>
      <c r="AO55" s="207"/>
      <c r="AP55" s="207"/>
      <c r="AQ55" s="208"/>
      <c r="AR55" s="29"/>
      <c r="AS55" s="39">
        <f>YEAR($AS$1)*12+MONTH($AS$1)-YEAR(G55)*12-MONTH(G55)
-IF(DAY(G55+1)=1,IF(DAY($AS$1+1)&gt;1,1),IF(AND(DAY($AS$1+1)&gt;1,
 DAY($AS$1)&lt;DAY(G55)),1))</f>
        <v>50</v>
      </c>
      <c r="AU55" s="38" t="s">
        <v>99</v>
      </c>
      <c r="AV55" s="126">
        <f>MIN(N55,N56,N60,N61)</f>
        <v>49</v>
      </c>
      <c r="AW55" s="30" t="s">
        <v>100</v>
      </c>
    </row>
    <row r="56" spans="1:49" ht="15.75" customHeight="1" x14ac:dyDescent="0.15">
      <c r="A56" s="28"/>
      <c r="B56" s="205"/>
      <c r="C56" s="344"/>
      <c r="D56" s="345"/>
      <c r="E56" s="345"/>
      <c r="F56" s="346"/>
      <c r="G56" s="18"/>
      <c r="H56" s="19"/>
      <c r="I56" s="19"/>
      <c r="J56" s="19"/>
      <c r="K56" s="19"/>
      <c r="L56" s="20"/>
      <c r="M56" s="121" t="str">
        <f>IF($S$24="✔","（翌月払いのため","")</f>
        <v>（翌月払いのため</v>
      </c>
      <c r="N56" s="122">
        <f>IF($S$24="✔",N55-1,"")</f>
        <v>49</v>
      </c>
      <c r="O56" s="121" t="str">
        <f>IF($S$24="✔","ヶ月）","")</f>
        <v>ヶ月）</v>
      </c>
      <c r="P56" s="123"/>
      <c r="Q56" s="353"/>
      <c r="R56" s="354"/>
      <c r="S56" s="354"/>
      <c r="T56" s="355"/>
      <c r="U56" s="1" t="s">
        <v>66</v>
      </c>
      <c r="V56" s="340">
        <v>8000</v>
      </c>
      <c r="W56" s="340"/>
      <c r="X56" s="185" t="s">
        <v>69</v>
      </c>
      <c r="Y56" s="186"/>
      <c r="Z56" s="17" t="s">
        <v>70</v>
      </c>
      <c r="AA56" s="340">
        <v>8000</v>
      </c>
      <c r="AB56" s="340"/>
      <c r="AC56" s="185" t="s">
        <v>69</v>
      </c>
      <c r="AD56" s="186"/>
      <c r="AE56" s="114" t="s">
        <v>71</v>
      </c>
      <c r="AF56" s="7"/>
      <c r="AG56" s="7"/>
      <c r="AH56" s="7"/>
      <c r="AI56" s="6"/>
      <c r="AJ56" s="224"/>
      <c r="AK56" s="203"/>
      <c r="AL56" s="203"/>
      <c r="AM56" s="225"/>
      <c r="AN56" s="324" t="s">
        <v>29</v>
      </c>
      <c r="AO56" s="325"/>
      <c r="AP56" s="325"/>
      <c r="AQ56" s="326"/>
      <c r="AR56" s="29"/>
      <c r="AU56" s="38" t="s">
        <v>101</v>
      </c>
      <c r="AV56" s="126">
        <f>IF(MIN(N55,N60,N56,N61)&gt;=73,72,MIN(N55,N60,N56,N61))</f>
        <v>49</v>
      </c>
      <c r="AW56" s="30" t="s">
        <v>31</v>
      </c>
    </row>
    <row r="57" spans="1:49" ht="15.75" customHeight="1" x14ac:dyDescent="0.15">
      <c r="A57" s="26"/>
      <c r="B57" s="205"/>
      <c r="C57" s="344"/>
      <c r="D57" s="345"/>
      <c r="E57" s="345"/>
      <c r="F57" s="346"/>
      <c r="G57" s="196" t="s">
        <v>72</v>
      </c>
      <c r="H57" s="197"/>
      <c r="I57" s="197"/>
      <c r="J57" s="197"/>
      <c r="K57" s="197"/>
      <c r="L57" s="198"/>
      <c r="M57" s="209" t="s">
        <v>73</v>
      </c>
      <c r="N57" s="210"/>
      <c r="O57" s="210"/>
      <c r="P57" s="211"/>
      <c r="Q57" s="327" t="s">
        <v>89</v>
      </c>
      <c r="R57" s="328"/>
      <c r="S57" s="328"/>
      <c r="T57" s="329"/>
      <c r="U57" s="12"/>
      <c r="V57" s="8"/>
      <c r="W57" s="56">
        <v>12</v>
      </c>
      <c r="X57" s="185" t="s">
        <v>74</v>
      </c>
      <c r="Y57" s="186"/>
      <c r="Z57" s="17"/>
      <c r="AA57" s="8"/>
      <c r="AB57" s="56">
        <v>12</v>
      </c>
      <c r="AC57" s="185" t="s">
        <v>74</v>
      </c>
      <c r="AD57" s="186"/>
      <c r="AE57" s="5"/>
      <c r="AF57" s="223">
        <f>ROUNDDOWN(AA55/2,0)</f>
        <v>48000</v>
      </c>
      <c r="AG57" s="223"/>
      <c r="AH57" s="223"/>
      <c r="AI57" s="6" t="s">
        <v>65</v>
      </c>
      <c r="AJ57" s="224"/>
      <c r="AK57" s="203"/>
      <c r="AL57" s="203"/>
      <c r="AM57" s="225"/>
      <c r="AN57" s="324"/>
      <c r="AO57" s="325"/>
      <c r="AP57" s="325"/>
      <c r="AQ57" s="326"/>
      <c r="AR57" s="29"/>
      <c r="AU57" s="38" t="s">
        <v>102</v>
      </c>
      <c r="AV57" s="127">
        <f>IF(AV56&gt;=13,AV56-(AV56-12),AV56)-(AV55-AV56)</f>
        <v>12</v>
      </c>
      <c r="AW57" s="30" t="s">
        <v>31</v>
      </c>
    </row>
    <row r="58" spans="1:49" ht="15.75" customHeight="1" x14ac:dyDescent="0.15">
      <c r="A58" s="28"/>
      <c r="B58" s="187" t="s">
        <v>75</v>
      </c>
      <c r="C58" s="344"/>
      <c r="D58" s="345"/>
      <c r="E58" s="345"/>
      <c r="F58" s="346"/>
      <c r="G58" s="199"/>
      <c r="H58" s="200"/>
      <c r="I58" s="200"/>
      <c r="J58" s="200"/>
      <c r="K58" s="200"/>
      <c r="L58" s="201"/>
      <c r="M58" s="212"/>
      <c r="N58" s="142"/>
      <c r="O58" s="142"/>
      <c r="P58" s="213"/>
      <c r="Q58" s="330"/>
      <c r="R58" s="331"/>
      <c r="S58" s="331"/>
      <c r="T58" s="332"/>
      <c r="U58" s="5"/>
      <c r="V58" s="8"/>
      <c r="W58" s="8"/>
      <c r="X58" s="8"/>
      <c r="Y58" s="86"/>
      <c r="Z58" s="5"/>
      <c r="AA58" s="8"/>
      <c r="AB58" s="111"/>
      <c r="AC58" s="8"/>
      <c r="AD58" s="86"/>
      <c r="AE58" s="25" t="s">
        <v>47</v>
      </c>
      <c r="AF58" s="23"/>
      <c r="AG58" s="23"/>
      <c r="AH58" s="23"/>
      <c r="AI58" s="115" t="str">
        <f>IF(AV59=0,"","×"&amp;AV59)</f>
        <v/>
      </c>
      <c r="AJ58" s="224"/>
      <c r="AK58" s="203"/>
      <c r="AL58" s="203"/>
      <c r="AM58" s="225"/>
      <c r="AN58" s="40"/>
      <c r="AO58" s="41"/>
      <c r="AP58" s="41"/>
      <c r="AQ58" s="42"/>
      <c r="AR58" s="29"/>
      <c r="AU58" s="38" t="s">
        <v>103</v>
      </c>
      <c r="AV58" s="127">
        <f>IF(AV56=AV57,1,AV56-AV57+1)</f>
        <v>38</v>
      </c>
      <c r="AW58" s="30" t="s">
        <v>104</v>
      </c>
    </row>
    <row r="59" spans="1:49" ht="13.9" customHeight="1" x14ac:dyDescent="0.15">
      <c r="A59" s="28"/>
      <c r="B59" s="187"/>
      <c r="C59" s="344"/>
      <c r="D59" s="345"/>
      <c r="E59" s="345"/>
      <c r="F59" s="346"/>
      <c r="G59" s="199"/>
      <c r="H59" s="200"/>
      <c r="I59" s="200"/>
      <c r="J59" s="200"/>
      <c r="K59" s="200"/>
      <c r="L59" s="201"/>
      <c r="M59" s="212"/>
      <c r="N59" s="142"/>
      <c r="O59" s="142"/>
      <c r="P59" s="213"/>
      <c r="Q59" s="330"/>
      <c r="R59" s="331"/>
      <c r="S59" s="331"/>
      <c r="T59" s="332"/>
      <c r="U59" s="5"/>
      <c r="V59" s="8"/>
      <c r="W59" s="8"/>
      <c r="X59" s="8"/>
      <c r="Y59" s="86"/>
      <c r="Z59" s="5"/>
      <c r="AA59" s="8"/>
      <c r="AB59" s="8"/>
      <c r="AC59" s="8"/>
      <c r="AD59" s="86"/>
      <c r="AE59" s="25" t="s">
        <v>48</v>
      </c>
      <c r="AF59" s="23"/>
      <c r="AG59" s="23"/>
      <c r="AH59" s="23"/>
      <c r="AI59" s="115" t="str">
        <f>IF(AV60=0,"","×"&amp;AV60)</f>
        <v>×12</v>
      </c>
      <c r="AJ59" s="224"/>
      <c r="AK59" s="203"/>
      <c r="AL59" s="203"/>
      <c r="AM59" s="225"/>
      <c r="AN59" s="40"/>
      <c r="AO59" s="41"/>
      <c r="AP59" s="41"/>
      <c r="AQ59" s="42"/>
      <c r="AR59" s="29"/>
      <c r="AU59" s="38" t="s">
        <v>105</v>
      </c>
      <c r="AV59" s="127">
        <f>IF(AV58&gt;=25,IF(AV58&lt;=36,36-AV58+1,0),AV57)</f>
        <v>0</v>
      </c>
      <c r="AW59" s="30" t="s">
        <v>104</v>
      </c>
    </row>
    <row r="60" spans="1:49" ht="15.75" customHeight="1" x14ac:dyDescent="0.15">
      <c r="A60" s="28"/>
      <c r="B60" s="187"/>
      <c r="C60" s="189" t="s">
        <v>76</v>
      </c>
      <c r="D60" s="190"/>
      <c r="E60" s="191"/>
      <c r="F60" s="229"/>
      <c r="G60" s="337">
        <v>43765</v>
      </c>
      <c r="H60" s="338"/>
      <c r="I60" s="338"/>
      <c r="J60" s="338"/>
      <c r="K60" s="338"/>
      <c r="L60" s="339"/>
      <c r="M60" s="5" t="s">
        <v>66</v>
      </c>
      <c r="N60" s="8">
        <f>IF(G60="","",DATEDIF(G60,$M$33,"m")+1)</f>
        <v>54</v>
      </c>
      <c r="O60" s="8" t="s">
        <v>67</v>
      </c>
      <c r="P60" s="16" t="s">
        <v>68</v>
      </c>
      <c r="Q60" s="330"/>
      <c r="R60" s="331"/>
      <c r="S60" s="331"/>
      <c r="T60" s="332"/>
      <c r="U60" s="5"/>
      <c r="V60" s="112" t="s">
        <v>80</v>
      </c>
      <c r="W60" s="110" t="s">
        <v>78</v>
      </c>
      <c r="X60" s="8"/>
      <c r="Y60" s="86"/>
      <c r="Z60" s="5"/>
      <c r="AA60" s="8"/>
      <c r="AB60" s="8"/>
      <c r="AC60" s="8"/>
      <c r="AD60" s="86"/>
      <c r="AE60" s="5"/>
      <c r="AF60" s="125">
        <f>AV59*7500+AV60*5000</f>
        <v>60000</v>
      </c>
      <c r="AG60" s="6" t="s">
        <v>19</v>
      </c>
      <c r="AH60" s="125"/>
      <c r="AI60" s="6"/>
      <c r="AJ60" s="224"/>
      <c r="AK60" s="203"/>
      <c r="AL60" s="203"/>
      <c r="AM60" s="225"/>
      <c r="AN60" s="40"/>
      <c r="AO60" s="41"/>
      <c r="AP60" s="41"/>
      <c r="AQ60" s="42"/>
      <c r="AR60" s="29"/>
      <c r="AU60" s="38" t="s">
        <v>106</v>
      </c>
      <c r="AV60" s="127">
        <f>AV57-AV59</f>
        <v>12</v>
      </c>
      <c r="AW60" s="30" t="s">
        <v>104</v>
      </c>
    </row>
    <row r="61" spans="1:49" ht="15.75" customHeight="1" x14ac:dyDescent="0.15">
      <c r="A61" s="28"/>
      <c r="B61" s="109" t="s">
        <v>81</v>
      </c>
      <c r="C61" s="46"/>
      <c r="D61" s="47"/>
      <c r="E61" s="47"/>
      <c r="F61" s="48"/>
      <c r="G61" s="128"/>
      <c r="H61" s="129"/>
      <c r="I61" s="129"/>
      <c r="J61" s="129"/>
      <c r="K61" s="129"/>
      <c r="L61" s="130"/>
      <c r="M61" s="121" t="str">
        <f>IF($S$24="✔","（翌月払いのため","")</f>
        <v>（翌月払いのため</v>
      </c>
      <c r="N61" s="122">
        <f>IF($S$24="✔",N60-1,"")</f>
        <v>53</v>
      </c>
      <c r="O61" s="121" t="str">
        <f>IF($S$24="✔","ヶ月）","")</f>
        <v>ヶ月）</v>
      </c>
      <c r="P61" s="123"/>
      <c r="Q61" s="333"/>
      <c r="R61" s="334"/>
      <c r="S61" s="334"/>
      <c r="T61" s="335"/>
      <c r="U61" s="9"/>
      <c r="V61" s="10"/>
      <c r="W61" s="10"/>
      <c r="X61" s="10"/>
      <c r="Y61" s="11"/>
      <c r="Z61" s="9"/>
      <c r="AA61" s="10"/>
      <c r="AB61" s="10"/>
      <c r="AC61" s="10"/>
      <c r="AD61" s="11"/>
      <c r="AE61" s="9"/>
      <c r="AF61" s="10"/>
      <c r="AG61" s="10"/>
      <c r="AH61" s="10"/>
      <c r="AI61" s="11"/>
      <c r="AJ61" s="145"/>
      <c r="AK61" s="146"/>
      <c r="AL61" s="146"/>
      <c r="AM61" s="148"/>
      <c r="AN61" s="52"/>
      <c r="AO61" s="53"/>
      <c r="AP61" s="53"/>
      <c r="AQ61" s="54"/>
      <c r="AR61" s="29"/>
    </row>
    <row r="62" spans="1:49" ht="14.25" customHeight="1" x14ac:dyDescent="0.15">
      <c r="A62" s="28"/>
      <c r="B62" s="155" t="s">
        <v>6</v>
      </c>
      <c r="C62" s="156"/>
      <c r="D62" s="156"/>
      <c r="E62" s="156"/>
      <c r="F62" s="147"/>
      <c r="G62" s="149"/>
      <c r="H62" s="150"/>
      <c r="I62" s="150"/>
      <c r="J62" s="150"/>
      <c r="K62" s="150"/>
      <c r="L62" s="151"/>
      <c r="M62" s="149"/>
      <c r="N62" s="150"/>
      <c r="O62" s="150"/>
      <c r="P62" s="151"/>
      <c r="Q62" s="149"/>
      <c r="R62" s="150"/>
      <c r="S62" s="150"/>
      <c r="T62" s="151"/>
      <c r="U62" s="159">
        <f>SUM(V39+V47+V55)</f>
        <v>588000</v>
      </c>
      <c r="V62" s="160"/>
      <c r="W62" s="160"/>
      <c r="X62" s="160"/>
      <c r="Y62" s="147" t="s">
        <v>7</v>
      </c>
      <c r="Z62" s="143">
        <f>SUM(AA39+AA47+AA55)</f>
        <v>241000</v>
      </c>
      <c r="AA62" s="144"/>
      <c r="AB62" s="144"/>
      <c r="AC62" s="144"/>
      <c r="AD62" s="147" t="s">
        <v>7</v>
      </c>
      <c r="AE62" s="149"/>
      <c r="AF62" s="150"/>
      <c r="AG62" s="150"/>
      <c r="AH62" s="150"/>
      <c r="AI62" s="151"/>
      <c r="AJ62" s="143">
        <f>SUM(AJ38:AL61)</f>
        <v>115500</v>
      </c>
      <c r="AK62" s="144"/>
      <c r="AL62" s="144"/>
      <c r="AM62" s="147" t="s">
        <v>7</v>
      </c>
      <c r="AN62" s="149"/>
      <c r="AO62" s="150"/>
      <c r="AP62" s="150"/>
      <c r="AQ62" s="151"/>
      <c r="AR62" s="29"/>
    </row>
    <row r="63" spans="1:49" ht="14.25" customHeight="1" x14ac:dyDescent="0.15">
      <c r="A63" s="28"/>
      <c r="B63" s="157"/>
      <c r="C63" s="158"/>
      <c r="D63" s="158"/>
      <c r="E63" s="158"/>
      <c r="F63" s="148"/>
      <c r="G63" s="152"/>
      <c r="H63" s="153"/>
      <c r="I63" s="153"/>
      <c r="J63" s="153"/>
      <c r="K63" s="153"/>
      <c r="L63" s="154"/>
      <c r="M63" s="152"/>
      <c r="N63" s="153"/>
      <c r="O63" s="153"/>
      <c r="P63" s="154"/>
      <c r="Q63" s="152"/>
      <c r="R63" s="153"/>
      <c r="S63" s="153"/>
      <c r="T63" s="154"/>
      <c r="U63" s="161"/>
      <c r="V63" s="162"/>
      <c r="W63" s="162"/>
      <c r="X63" s="162"/>
      <c r="Y63" s="148"/>
      <c r="Z63" s="145"/>
      <c r="AA63" s="146"/>
      <c r="AB63" s="146"/>
      <c r="AC63" s="146"/>
      <c r="AD63" s="148"/>
      <c r="AE63" s="152"/>
      <c r="AF63" s="153"/>
      <c r="AG63" s="153"/>
      <c r="AH63" s="153"/>
      <c r="AI63" s="154"/>
      <c r="AJ63" s="145"/>
      <c r="AK63" s="146"/>
      <c r="AL63" s="146"/>
      <c r="AM63" s="148"/>
      <c r="AN63" s="152"/>
      <c r="AO63" s="153"/>
      <c r="AP63" s="153"/>
      <c r="AQ63" s="154"/>
      <c r="AR63" s="29"/>
    </row>
    <row r="64" spans="1:49" ht="21" customHeight="1" x14ac:dyDescent="0.15">
      <c r="A64" s="28"/>
      <c r="B64" s="24" t="s">
        <v>32</v>
      </c>
      <c r="C64" s="116"/>
      <c r="D64" s="116"/>
      <c r="E64" s="116"/>
      <c r="F64" s="116"/>
      <c r="G64" s="116"/>
      <c r="H64" s="116"/>
      <c r="I64" s="116"/>
      <c r="J64" s="116"/>
      <c r="K64" s="116"/>
      <c r="L64" s="113"/>
      <c r="M64" s="8"/>
      <c r="N64" s="8"/>
      <c r="O64" s="8"/>
      <c r="P64" s="8"/>
      <c r="Q64" s="55"/>
      <c r="R64" s="113"/>
      <c r="S64" s="116"/>
      <c r="T64" s="116"/>
      <c r="U64" s="116"/>
      <c r="V64" s="116"/>
      <c r="W64" s="116"/>
      <c r="X64" s="116"/>
      <c r="Y64" s="116"/>
      <c r="Z64" s="116"/>
      <c r="AA64" s="116"/>
      <c r="AB64" s="116"/>
      <c r="AC64" s="116"/>
      <c r="AD64" s="116"/>
      <c r="AE64" s="116"/>
      <c r="AF64" s="116"/>
      <c r="AG64" s="116"/>
      <c r="AH64" s="116"/>
      <c r="AI64" s="116"/>
      <c r="AJ64" s="21"/>
      <c r="AK64" s="21"/>
      <c r="AL64" s="21"/>
      <c r="AM64" s="21"/>
      <c r="AN64" s="116"/>
      <c r="AO64" s="116"/>
      <c r="AP64" s="116"/>
      <c r="AQ64" s="116"/>
      <c r="AR64" s="29"/>
    </row>
    <row r="65" spans="1:44" ht="21" customHeight="1" x14ac:dyDescent="0.15">
      <c r="A65" s="28"/>
      <c r="B65" s="24" t="s">
        <v>115</v>
      </c>
      <c r="C65" s="133"/>
      <c r="D65" s="133"/>
      <c r="E65" s="133"/>
      <c r="F65" s="133"/>
      <c r="G65" s="133"/>
      <c r="H65" s="133"/>
      <c r="I65" s="133"/>
      <c r="J65" s="133"/>
      <c r="K65" s="133"/>
      <c r="L65" s="133"/>
      <c r="M65" s="8"/>
      <c r="N65" s="8"/>
      <c r="O65" s="8"/>
      <c r="P65" s="8"/>
      <c r="Q65" s="134"/>
      <c r="R65" s="133"/>
      <c r="S65" s="133"/>
      <c r="T65" s="133"/>
      <c r="U65" s="133"/>
      <c r="V65" s="133"/>
      <c r="W65" s="133"/>
      <c r="X65" s="133"/>
      <c r="Y65" s="133"/>
      <c r="Z65" s="133"/>
      <c r="AA65" s="133"/>
      <c r="AB65" s="133"/>
      <c r="AC65" s="133"/>
      <c r="AD65" s="133"/>
      <c r="AE65" s="133"/>
      <c r="AF65" s="133"/>
      <c r="AG65" s="133"/>
      <c r="AH65" s="133"/>
      <c r="AI65" s="133"/>
      <c r="AJ65" s="21"/>
      <c r="AK65" s="21"/>
      <c r="AL65" s="21"/>
      <c r="AM65" s="21"/>
      <c r="AN65" s="133"/>
      <c r="AO65" s="133"/>
      <c r="AP65" s="133"/>
      <c r="AQ65" s="133"/>
      <c r="AR65" s="29"/>
    </row>
    <row r="66" spans="1:44" ht="13.5" customHeight="1" x14ac:dyDescent="0.15">
      <c r="A66" s="28"/>
      <c r="B66" s="142" t="s">
        <v>118</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29"/>
    </row>
    <row r="67" spans="1:44" ht="15" customHeight="1" x14ac:dyDescent="0.15">
      <c r="A67" s="28"/>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29"/>
    </row>
    <row r="68" spans="1:44" ht="15" customHeight="1" x14ac:dyDescent="0.15">
      <c r="A68" s="28"/>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29"/>
    </row>
    <row r="69" spans="1:44" ht="15" customHeight="1" x14ac:dyDescent="0.15">
      <c r="A69" s="28"/>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29"/>
    </row>
  </sheetData>
  <mergeCells count="150">
    <mergeCell ref="U26:AQ26"/>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B34:B37"/>
    <mergeCell ref="C34:F37"/>
    <mergeCell ref="G34:L37"/>
    <mergeCell ref="M34:P37"/>
    <mergeCell ref="Q34:T35"/>
    <mergeCell ref="M23:T23"/>
    <mergeCell ref="I24:L24"/>
    <mergeCell ref="M24:Q24"/>
    <mergeCell ref="S24:T24"/>
    <mergeCell ref="I26:L26"/>
    <mergeCell ref="M26:T26"/>
    <mergeCell ref="U34:AD34"/>
    <mergeCell ref="AE34:AI37"/>
    <mergeCell ref="AN34:AQ35"/>
    <mergeCell ref="Q36:T37"/>
    <mergeCell ref="U36:Y37"/>
    <mergeCell ref="Z36:AD37"/>
    <mergeCell ref="AJ36:AM37"/>
    <mergeCell ref="AN36:AQ37"/>
    <mergeCell ref="F33:K33"/>
    <mergeCell ref="M33:Q33"/>
    <mergeCell ref="B38:B41"/>
    <mergeCell ref="C38:F43"/>
    <mergeCell ref="G38:L38"/>
    <mergeCell ref="Q38:T40"/>
    <mergeCell ref="U38:Y38"/>
    <mergeCell ref="AJ38:AL45"/>
    <mergeCell ref="B42:B44"/>
    <mergeCell ref="C44:D44"/>
    <mergeCell ref="E44:F44"/>
    <mergeCell ref="AN40:AQ41"/>
    <mergeCell ref="M41:P43"/>
    <mergeCell ref="Q41:T45"/>
    <mergeCell ref="X41:Y41"/>
    <mergeCell ref="AC41:AD41"/>
    <mergeCell ref="AF41:AH41"/>
    <mergeCell ref="G44:L44"/>
    <mergeCell ref="W44:Y44"/>
    <mergeCell ref="AM38:AM45"/>
    <mergeCell ref="AN38:AQ39"/>
    <mergeCell ref="G39:L39"/>
    <mergeCell ref="V39:X39"/>
    <mergeCell ref="AA39:AC39"/>
    <mergeCell ref="AF39:AH39"/>
    <mergeCell ref="V40:W40"/>
    <mergeCell ref="X40:Y40"/>
    <mergeCell ref="AA40:AB40"/>
    <mergeCell ref="AC40:AD40"/>
    <mergeCell ref="G41:L43"/>
    <mergeCell ref="B46:B49"/>
    <mergeCell ref="C46:F51"/>
    <mergeCell ref="G46:L46"/>
    <mergeCell ref="Q46:T48"/>
    <mergeCell ref="U46:Y46"/>
    <mergeCell ref="AJ46:AL53"/>
    <mergeCell ref="B50:B52"/>
    <mergeCell ref="C52:D52"/>
    <mergeCell ref="E52:F52"/>
    <mergeCell ref="AN48:AQ49"/>
    <mergeCell ref="M49:P51"/>
    <mergeCell ref="Q49:T53"/>
    <mergeCell ref="X49:Y49"/>
    <mergeCell ref="AC49:AD49"/>
    <mergeCell ref="AF49:AH49"/>
    <mergeCell ref="G52:L52"/>
    <mergeCell ref="AM46:AM53"/>
    <mergeCell ref="AN46:AQ47"/>
    <mergeCell ref="G47:L47"/>
    <mergeCell ref="V47:X47"/>
    <mergeCell ref="AA47:AC47"/>
    <mergeCell ref="AF47:AH47"/>
    <mergeCell ref="V48:W48"/>
    <mergeCell ref="X48:Y48"/>
    <mergeCell ref="AA48:AB48"/>
    <mergeCell ref="AC48:AD48"/>
    <mergeCell ref="G49:L51"/>
    <mergeCell ref="B54:B57"/>
    <mergeCell ref="C54:F59"/>
    <mergeCell ref="G54:L54"/>
    <mergeCell ref="Q54:T56"/>
    <mergeCell ref="U54:Y54"/>
    <mergeCell ref="AJ54:AL61"/>
    <mergeCell ref="B58:B60"/>
    <mergeCell ref="C60:D60"/>
    <mergeCell ref="E60:F60"/>
    <mergeCell ref="AN56:AQ57"/>
    <mergeCell ref="M57:P59"/>
    <mergeCell ref="Q57:T61"/>
    <mergeCell ref="X57:Y57"/>
    <mergeCell ref="AC57:AD57"/>
    <mergeCell ref="AF57:AH57"/>
    <mergeCell ref="G60:L60"/>
    <mergeCell ref="AM54:AM61"/>
    <mergeCell ref="AN54:AQ55"/>
    <mergeCell ref="G55:L55"/>
    <mergeCell ref="V55:X55"/>
    <mergeCell ref="AA55:AC55"/>
    <mergeCell ref="AF55:AH55"/>
    <mergeCell ref="V56:W56"/>
    <mergeCell ref="X56:Y56"/>
    <mergeCell ref="AA56:AB56"/>
    <mergeCell ref="AC56:AD56"/>
    <mergeCell ref="G57:L59"/>
    <mergeCell ref="B66:AQ69"/>
    <mergeCell ref="Z62:AC63"/>
    <mergeCell ref="AD62:AD63"/>
    <mergeCell ref="AE62:AI63"/>
    <mergeCell ref="AJ62:AL63"/>
    <mergeCell ref="AM62:AM63"/>
    <mergeCell ref="AN62:AQ63"/>
    <mergeCell ref="B62:F63"/>
    <mergeCell ref="G62:L63"/>
    <mergeCell ref="M62:P63"/>
    <mergeCell ref="Q62:T63"/>
    <mergeCell ref="U62:X63"/>
    <mergeCell ref="Y62:Y63"/>
  </mergeCells>
  <phoneticPr fontId="1"/>
  <dataValidations count="2">
    <dataValidation type="list" allowBlank="1" showInputMessage="1" showErrorMessage="1" errorTitle="入力確認" error="リストから選択してください。" sqref="C5:C6 C9:C11 C14:C16" xr:uid="{2DB4C3FE-DC9A-4A87-A434-BB2FFF899DB9}">
      <formula1>"✔,　"</formula1>
    </dataValidation>
    <dataValidation type="list" allowBlank="1" showInputMessage="1" showErrorMessage="1" sqref="B45 B53 B61 S24:T24 O5:O6 V44 V52 V60" xr:uid="{293F3838-76DE-469B-8F81-743B1FE84F5B}">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2" max="44" man="1"/>
  </rowBreaks>
  <ignoredErrors>
    <ignoredError sqref="V39 V55 AF52 AF60 AF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（別紙）計画・見込・実績</vt:lpstr>
      <vt:lpstr>(記入例)当月払いの場合</vt:lpstr>
      <vt:lpstr>(記入例)翌月払いの場合</vt:lpstr>
      <vt:lpstr>'(記入例)当月払いの場合'!Print_Area</vt:lpstr>
      <vt:lpstr>'(記入例)翌月払いの場合'!Print_Area</vt:lpstr>
      <vt:lpstr>'（別紙）計画・見込・実績'!Print_Area</vt:lpstr>
      <vt:lpstr>'(記入例)当月払いの場合'!Print_Titles</vt:lpstr>
      <vt:lpstr>'(記入例)翌月払いの場合'!Print_Titles</vt:lpstr>
      <vt:lpstr>'（別紙）計画・見込・実績'!Print_Titles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2023-03-07T04:28:14Z</cp:lastPrinted>
  <dcterms:created xsi:type="dcterms:W3CDTF">2023-04-07T05:19:45Z</dcterms:created>
  <dcterms:modified xsi:type="dcterms:W3CDTF">2023-04-11T00:20:55Z</dcterms:modified>
</cp:coreProperties>
</file>